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G:\Drive condivisi\SEGRETERIA 21-22\CONTRATTAZIONE\Contrattazione 21-22\PARTE ECONOMICA\ATA\"/>
    </mc:Choice>
  </mc:AlternateContent>
  <xr:revisionPtr revIDLastSave="0" documentId="13_ncr:1_{1BBE4077-3D2E-4EEF-B4E3-32DE06CB67C6}" xr6:coauthVersionLast="36" xr6:coauthVersionMax="36" xr10:uidLastSave="{00000000-0000-0000-0000-000000000000}"/>
  <bookViews>
    <workbookView xWindow="0" yWindow="0" windowWidth="28800" windowHeight="12336" xr2:uid="{00000000-000D-0000-FFFF-FFFF00000000}"/>
  </bookViews>
  <sheets>
    <sheet name="2021-2022" sheetId="1" r:id="rId1"/>
    <sheet name="2020-2021" sheetId="2" r:id="rId2"/>
    <sheet name="2019-2020" sheetId="3" r:id="rId3"/>
    <sheet name="2009-2010 1" sheetId="4" r:id="rId4"/>
    <sheet name="2009-2010 2" sheetId="5" r:id="rId5"/>
    <sheet name="2009-2010 3" sheetId="6" r:id="rId6"/>
    <sheet name="2010-2011" sheetId="7" r:id="rId7"/>
    <sheet name="2011-2012" sheetId="8" r:id="rId8"/>
    <sheet name="2012-2013 1 PROP" sheetId="9" r:id="rId9"/>
    <sheet name="2012-2013 2 PROP" sheetId="10" r:id="rId10"/>
    <sheet name="2013-2014 PROP" sheetId="11" r:id="rId11"/>
    <sheet name="2014-2015" sheetId="12" r:id="rId12"/>
    <sheet name="2015-2016 20" sheetId="13" r:id="rId13"/>
    <sheet name="2015-2016 25" sheetId="14" r:id="rId14"/>
    <sheet name="2015-2016 30" sheetId="15" r:id="rId15"/>
    <sheet name="2018-2019" sheetId="16" r:id="rId16"/>
    <sheet name="Foglio2" sheetId="17" r:id="rId17"/>
    <sheet name="Foglio3" sheetId="18" r:id="rId18"/>
  </sheets>
  <calcPr calcId="191029" concurrentCalc="0"/>
  <extLst>
    <ext uri="GoogleSheetsCustomDataVersion1">
      <go:sheetsCustomData xmlns:go="http://customooxmlschemas.google.com/" r:id="rId22" roundtripDataSignature="AMtx7mjG1wJlyN0XUPPOM6hhOOymSxcdsg=="/>
    </ext>
  </extLst>
</workbook>
</file>

<file path=xl/calcChain.xml><?xml version="1.0" encoding="utf-8"?>
<calcChain xmlns="http://schemas.openxmlformats.org/spreadsheetml/2006/main">
  <c r="B26" i="1" l="1"/>
  <c r="B27" i="1"/>
  <c r="F27" i="1"/>
  <c r="E27" i="1"/>
  <c r="D27" i="1"/>
  <c r="C27" i="1"/>
  <c r="B23" i="1"/>
  <c r="D38" i="1"/>
  <c r="C41" i="1"/>
  <c r="E40" i="1"/>
  <c r="I40" i="1"/>
  <c r="E39" i="1"/>
  <c r="E14" i="1"/>
  <c r="B34" i="1"/>
  <c r="F34" i="1"/>
  <c r="E13" i="1"/>
  <c r="F43" i="16"/>
  <c r="E39" i="16"/>
  <c r="I39" i="16"/>
  <c r="D38" i="16"/>
  <c r="I38" i="16"/>
  <c r="E37" i="16"/>
  <c r="I37" i="16"/>
  <c r="I36" i="16"/>
  <c r="H35" i="16"/>
  <c r="G35" i="16"/>
  <c r="I35" i="16"/>
  <c r="H33" i="16"/>
  <c r="H43" i="16"/>
  <c r="G33" i="16"/>
  <c r="C32" i="16"/>
  <c r="I32" i="16"/>
  <c r="I31" i="16"/>
  <c r="I24" i="16"/>
  <c r="E4" i="16"/>
  <c r="G23" i="16"/>
  <c r="F23" i="16"/>
  <c r="C23" i="16"/>
  <c r="I22" i="16"/>
  <c r="I21" i="16"/>
  <c r="F14" i="16"/>
  <c r="E12" i="16"/>
  <c r="E11" i="16"/>
  <c r="E5" i="16"/>
  <c r="E23" i="16"/>
  <c r="G33" i="15"/>
  <c r="G43" i="15"/>
  <c r="F43" i="15"/>
  <c r="C32" i="15"/>
  <c r="C43" i="15"/>
  <c r="E39" i="15"/>
  <c r="I39" i="15"/>
  <c r="D38" i="15"/>
  <c r="I38" i="15"/>
  <c r="E37" i="15"/>
  <c r="E43" i="15"/>
  <c r="I36" i="15"/>
  <c r="G35" i="15"/>
  <c r="H35" i="15"/>
  <c r="I35" i="15"/>
  <c r="I34" i="15"/>
  <c r="H33" i="15"/>
  <c r="H43" i="15"/>
  <c r="I33" i="15"/>
  <c r="I32" i="15"/>
  <c r="I31" i="15"/>
  <c r="F25" i="15"/>
  <c r="D25" i="15"/>
  <c r="C25" i="15"/>
  <c r="I24" i="15"/>
  <c r="I23" i="15"/>
  <c r="I22" i="15"/>
  <c r="I21" i="15"/>
  <c r="E12" i="15"/>
  <c r="E11" i="15"/>
  <c r="F3" i="15"/>
  <c r="E5" i="15"/>
  <c r="F14" i="15"/>
  <c r="D34" i="14"/>
  <c r="D38" i="14"/>
  <c r="D40" i="14"/>
  <c r="D43" i="14"/>
  <c r="E39" i="14"/>
  <c r="I39" i="14"/>
  <c r="I38" i="14"/>
  <c r="E37" i="14"/>
  <c r="I37" i="14"/>
  <c r="H36" i="14"/>
  <c r="G36" i="14"/>
  <c r="F36" i="14"/>
  <c r="I36" i="14"/>
  <c r="G35" i="14"/>
  <c r="H35" i="14"/>
  <c r="I35" i="14"/>
  <c r="H34" i="14"/>
  <c r="G34" i="14"/>
  <c r="F34" i="14"/>
  <c r="F43" i="14"/>
  <c r="E34" i="14"/>
  <c r="E43" i="14"/>
  <c r="C34" i="14"/>
  <c r="H33" i="14"/>
  <c r="H43" i="14"/>
  <c r="G33" i="14"/>
  <c r="G43" i="14"/>
  <c r="C32" i="14"/>
  <c r="C43" i="14"/>
  <c r="I31" i="14"/>
  <c r="C30" i="14"/>
  <c r="H30" i="14"/>
  <c r="I30" i="14"/>
  <c r="C40" i="14"/>
  <c r="I24" i="14"/>
  <c r="I22" i="14"/>
  <c r="I21" i="14"/>
  <c r="I20" i="14"/>
  <c r="F3" i="14"/>
  <c r="F14" i="14"/>
  <c r="E12" i="14"/>
  <c r="H41" i="14"/>
  <c r="E11" i="14"/>
  <c r="E5" i="14"/>
  <c r="E4" i="14"/>
  <c r="B23" i="14"/>
  <c r="G32" i="13"/>
  <c r="G42" i="13"/>
  <c r="G33" i="13"/>
  <c r="G34" i="13"/>
  <c r="G39" i="13"/>
  <c r="C29" i="13"/>
  <c r="C31" i="13"/>
  <c r="C33" i="13"/>
  <c r="C39" i="13"/>
  <c r="E38" i="13"/>
  <c r="I38" i="13"/>
  <c r="D37" i="13"/>
  <c r="I37" i="13"/>
  <c r="E36" i="13"/>
  <c r="I36" i="13"/>
  <c r="F35" i="13"/>
  <c r="H34" i="13"/>
  <c r="I34" i="13"/>
  <c r="H33" i="13"/>
  <c r="F33" i="13"/>
  <c r="E33" i="13"/>
  <c r="D33" i="13"/>
  <c r="H32" i="13"/>
  <c r="H42" i="13"/>
  <c r="I32" i="13"/>
  <c r="I31" i="13"/>
  <c r="I30" i="13"/>
  <c r="H29" i="13"/>
  <c r="I29" i="13"/>
  <c r="H39" i="13"/>
  <c r="I24" i="13"/>
  <c r="F3" i="13"/>
  <c r="E4" i="13"/>
  <c r="B23" i="13"/>
  <c r="G23" i="13"/>
  <c r="G25" i="13"/>
  <c r="I22" i="13"/>
  <c r="I21" i="13"/>
  <c r="I20" i="13"/>
  <c r="F14" i="13"/>
  <c r="E12" i="13"/>
  <c r="H40" i="13"/>
  <c r="E11" i="13"/>
  <c r="E5" i="13"/>
  <c r="G34" i="12"/>
  <c r="G36" i="12"/>
  <c r="G43" i="12"/>
  <c r="C32" i="12"/>
  <c r="C33" i="12"/>
  <c r="C34" i="12"/>
  <c r="C43" i="12"/>
  <c r="H30" i="12"/>
  <c r="H34" i="12"/>
  <c r="H36" i="12"/>
  <c r="H40" i="12"/>
  <c r="G40" i="12"/>
  <c r="D34" i="12"/>
  <c r="D38" i="12"/>
  <c r="D40" i="12"/>
  <c r="D43" i="12"/>
  <c r="E39" i="12"/>
  <c r="I39" i="12"/>
  <c r="I38" i="12"/>
  <c r="E37" i="12"/>
  <c r="I37" i="12"/>
  <c r="F36" i="12"/>
  <c r="I36" i="12"/>
  <c r="I35" i="12"/>
  <c r="H43" i="12"/>
  <c r="F34" i="12"/>
  <c r="E34" i="12"/>
  <c r="I33" i="12"/>
  <c r="C30" i="12"/>
  <c r="C40" i="12"/>
  <c r="I32" i="12"/>
  <c r="I31" i="12"/>
  <c r="I30" i="12"/>
  <c r="H25" i="12"/>
  <c r="G25" i="12"/>
  <c r="F25" i="12"/>
  <c r="E25" i="12"/>
  <c r="D25" i="12"/>
  <c r="C25" i="12"/>
  <c r="I24" i="12"/>
  <c r="I23" i="12"/>
  <c r="I22" i="12"/>
  <c r="I21" i="12"/>
  <c r="I20" i="12"/>
  <c r="E12" i="12"/>
  <c r="H41" i="12"/>
  <c r="E11" i="12"/>
  <c r="H26" i="12"/>
  <c r="F3" i="12"/>
  <c r="E5" i="12"/>
  <c r="F14" i="12"/>
  <c r="H34" i="11"/>
  <c r="H36" i="11"/>
  <c r="H43" i="11"/>
  <c r="D34" i="11"/>
  <c r="D38" i="11"/>
  <c r="D40" i="11"/>
  <c r="D43" i="11"/>
  <c r="H30" i="11"/>
  <c r="H40" i="11"/>
  <c r="E39" i="11"/>
  <c r="I39" i="11"/>
  <c r="I38" i="11"/>
  <c r="E37" i="11"/>
  <c r="G36" i="11"/>
  <c r="F36" i="11"/>
  <c r="I36" i="11"/>
  <c r="I35" i="11"/>
  <c r="G34" i="11"/>
  <c r="F34" i="11"/>
  <c r="F43" i="11"/>
  <c r="E34" i="11"/>
  <c r="E43" i="11"/>
  <c r="C34" i="11"/>
  <c r="I34" i="11"/>
  <c r="C33" i="11"/>
  <c r="I33" i="11"/>
  <c r="C32" i="11"/>
  <c r="I31" i="11"/>
  <c r="C30" i="11"/>
  <c r="H25" i="11"/>
  <c r="G25" i="11"/>
  <c r="F25" i="11"/>
  <c r="E25" i="11"/>
  <c r="D25" i="11"/>
  <c r="C25" i="11"/>
  <c r="I24" i="11"/>
  <c r="I23" i="11"/>
  <c r="I22" i="11"/>
  <c r="I21" i="11"/>
  <c r="I20" i="11"/>
  <c r="E12" i="11"/>
  <c r="E11" i="11"/>
  <c r="H26" i="11"/>
  <c r="F3" i="11"/>
  <c r="H34" i="10"/>
  <c r="H36" i="10"/>
  <c r="H43" i="10"/>
  <c r="E34" i="10"/>
  <c r="E37" i="10"/>
  <c r="E43" i="10"/>
  <c r="D34" i="10"/>
  <c r="D43" i="10"/>
  <c r="E39" i="10"/>
  <c r="I39" i="10"/>
  <c r="I38" i="10"/>
  <c r="G36" i="10"/>
  <c r="F36" i="10"/>
  <c r="I36" i="10"/>
  <c r="I35" i="10"/>
  <c r="G34" i="10"/>
  <c r="G43" i="10"/>
  <c r="F34" i="10"/>
  <c r="F43" i="10"/>
  <c r="C34" i="10"/>
  <c r="I34" i="10"/>
  <c r="C33" i="10"/>
  <c r="I33" i="10"/>
  <c r="C32" i="10"/>
  <c r="I31" i="10"/>
  <c r="E12" i="10"/>
  <c r="G30" i="10"/>
  <c r="F30" i="10"/>
  <c r="F3" i="10"/>
  <c r="E4" i="10"/>
  <c r="I21" i="10"/>
  <c r="I22" i="10"/>
  <c r="I23" i="10"/>
  <c r="I24" i="10"/>
  <c r="H27" i="10"/>
  <c r="H25" i="10"/>
  <c r="C25" i="10"/>
  <c r="E11" i="10"/>
  <c r="E20" i="10"/>
  <c r="E25" i="10"/>
  <c r="D20" i="10"/>
  <c r="D30" i="10"/>
  <c r="D40" i="10"/>
  <c r="F7" i="10"/>
  <c r="F6" i="10"/>
  <c r="F34" i="9"/>
  <c r="F36" i="9"/>
  <c r="F43" i="9"/>
  <c r="E34" i="9"/>
  <c r="E37" i="9"/>
  <c r="E43" i="9"/>
  <c r="E39" i="9"/>
  <c r="I39" i="9"/>
  <c r="I38" i="9"/>
  <c r="I37" i="9"/>
  <c r="H36" i="9"/>
  <c r="G36" i="9"/>
  <c r="I35" i="9"/>
  <c r="H34" i="9"/>
  <c r="H43" i="9"/>
  <c r="G34" i="9"/>
  <c r="G43" i="9"/>
  <c r="E40" i="9"/>
  <c r="D34" i="9"/>
  <c r="D43" i="9"/>
  <c r="C34" i="9"/>
  <c r="I34" i="9"/>
  <c r="C33" i="9"/>
  <c r="I33" i="9"/>
  <c r="C32" i="9"/>
  <c r="I31" i="9"/>
  <c r="F3" i="9"/>
  <c r="E4" i="9"/>
  <c r="I21" i="9"/>
  <c r="I22" i="9"/>
  <c r="I23" i="9"/>
  <c r="I24" i="9"/>
  <c r="H27" i="9"/>
  <c r="H25" i="9"/>
  <c r="C25" i="9"/>
  <c r="E12" i="9"/>
  <c r="E11" i="9"/>
  <c r="F7" i="9"/>
  <c r="F6" i="9"/>
  <c r="E5" i="9"/>
  <c r="F14" i="9"/>
  <c r="F35" i="8"/>
  <c r="F37" i="8"/>
  <c r="F45" i="8"/>
  <c r="C33" i="8"/>
  <c r="C34" i="8"/>
  <c r="C35" i="8"/>
  <c r="C45" i="8"/>
  <c r="E35" i="8"/>
  <c r="E38" i="8"/>
  <c r="E40" i="8"/>
  <c r="E41" i="8"/>
  <c r="I40" i="8"/>
  <c r="I39" i="8"/>
  <c r="I38" i="8"/>
  <c r="H37" i="8"/>
  <c r="G37" i="8"/>
  <c r="I37" i="8"/>
  <c r="I36" i="8"/>
  <c r="H35" i="8"/>
  <c r="G35" i="8"/>
  <c r="G45" i="8"/>
  <c r="E45" i="8"/>
  <c r="D35" i="8"/>
  <c r="D45" i="8"/>
  <c r="I34" i="8"/>
  <c r="I33" i="8"/>
  <c r="I32" i="8"/>
  <c r="E12" i="8"/>
  <c r="F31" i="8"/>
  <c r="F41" i="8"/>
  <c r="D31" i="8"/>
  <c r="D41" i="8"/>
  <c r="F26" i="8"/>
  <c r="E11" i="8"/>
  <c r="E21" i="8"/>
  <c r="E26" i="8"/>
  <c r="C26" i="8"/>
  <c r="I25" i="8"/>
  <c r="H24" i="8"/>
  <c r="I24" i="8"/>
  <c r="H26" i="8"/>
  <c r="I23" i="8"/>
  <c r="I22" i="8"/>
  <c r="D21" i="8"/>
  <c r="H31" i="8"/>
  <c r="G21" i="8"/>
  <c r="G26" i="8"/>
  <c r="F7" i="8"/>
  <c r="F6" i="8"/>
  <c r="F3" i="8"/>
  <c r="E41" i="7"/>
  <c r="I41" i="7"/>
  <c r="I40" i="7"/>
  <c r="E39" i="7"/>
  <c r="I39" i="7"/>
  <c r="F38" i="7"/>
  <c r="G38" i="7"/>
  <c r="H38" i="7"/>
  <c r="I38" i="7"/>
  <c r="I37" i="7"/>
  <c r="H36" i="7"/>
  <c r="G36" i="7"/>
  <c r="F36" i="7"/>
  <c r="E36" i="7"/>
  <c r="D36" i="7"/>
  <c r="C36" i="7"/>
  <c r="C35" i="7"/>
  <c r="I35" i="7"/>
  <c r="C34" i="7"/>
  <c r="I34" i="7"/>
  <c r="F11" i="7"/>
  <c r="E13" i="7"/>
  <c r="H32" i="7"/>
  <c r="C32" i="7"/>
  <c r="I26" i="7"/>
  <c r="H25" i="7"/>
  <c r="H27" i="7"/>
  <c r="F7" i="7"/>
  <c r="E25" i="7"/>
  <c r="D25" i="7"/>
  <c r="I24" i="7"/>
  <c r="E12" i="7"/>
  <c r="F8" i="7"/>
  <c r="G25" i="7"/>
  <c r="F4" i="7"/>
  <c r="E6" i="7"/>
  <c r="E5" i="7"/>
  <c r="F16" i="7"/>
  <c r="E40" i="6"/>
  <c r="I40" i="6"/>
  <c r="C39" i="6"/>
  <c r="I39" i="6"/>
  <c r="H38" i="6"/>
  <c r="I38" i="6"/>
  <c r="H37" i="6"/>
  <c r="G37" i="6"/>
  <c r="F37" i="6"/>
  <c r="I37" i="6"/>
  <c r="I36" i="6"/>
  <c r="E35" i="6"/>
  <c r="D35" i="6"/>
  <c r="I34" i="6"/>
  <c r="C33" i="6"/>
  <c r="I33" i="6"/>
  <c r="H26" i="6"/>
  <c r="E26" i="6"/>
  <c r="C26" i="6"/>
  <c r="I25" i="6"/>
  <c r="I24" i="6"/>
  <c r="I23" i="6"/>
  <c r="E9" i="6"/>
  <c r="F8" i="6"/>
  <c r="E12" i="6"/>
  <c r="H9" i="6"/>
  <c r="F15" i="6"/>
  <c r="E6" i="6"/>
  <c r="E5" i="6"/>
  <c r="E40" i="5"/>
  <c r="I40" i="5"/>
  <c r="C39" i="5"/>
  <c r="I39" i="5"/>
  <c r="H38" i="5"/>
  <c r="I38" i="5"/>
  <c r="H37" i="5"/>
  <c r="G37" i="5"/>
  <c r="F37" i="5"/>
  <c r="I36" i="5"/>
  <c r="E35" i="5"/>
  <c r="D35" i="5"/>
  <c r="I35" i="5"/>
  <c r="I34" i="5"/>
  <c r="C33" i="5"/>
  <c r="I33" i="5"/>
  <c r="H26" i="5"/>
  <c r="E26" i="5"/>
  <c r="C26" i="5"/>
  <c r="I25" i="5"/>
  <c r="I24" i="5"/>
  <c r="I23" i="5"/>
  <c r="E9" i="5"/>
  <c r="E10" i="5"/>
  <c r="F8" i="5"/>
  <c r="E12" i="5"/>
  <c r="E6" i="5"/>
  <c r="E5" i="5"/>
  <c r="E40" i="4"/>
  <c r="I40" i="4"/>
  <c r="C39" i="4"/>
  <c r="I39" i="4"/>
  <c r="H38" i="4"/>
  <c r="I38" i="4"/>
  <c r="H37" i="4"/>
  <c r="F37" i="4"/>
  <c r="G37" i="4"/>
  <c r="I37" i="4"/>
  <c r="I36" i="4"/>
  <c r="D35" i="4"/>
  <c r="E35" i="4"/>
  <c r="I35" i="4"/>
  <c r="I34" i="4"/>
  <c r="C33" i="4"/>
  <c r="I33" i="4"/>
  <c r="E9" i="4"/>
  <c r="E10" i="4"/>
  <c r="F8" i="4"/>
  <c r="E12" i="4"/>
  <c r="C31" i="4"/>
  <c r="H26" i="4"/>
  <c r="E26" i="4"/>
  <c r="C26" i="4"/>
  <c r="I25" i="4"/>
  <c r="I24" i="4"/>
  <c r="I23" i="4"/>
  <c r="L10" i="4"/>
  <c r="E6" i="4"/>
  <c r="E5" i="4"/>
  <c r="H43" i="3"/>
  <c r="G43" i="3"/>
  <c r="F43" i="3"/>
  <c r="E43" i="3"/>
  <c r="D43" i="3"/>
  <c r="C43" i="3"/>
  <c r="E39" i="3"/>
  <c r="I39" i="3"/>
  <c r="I38" i="3"/>
  <c r="I37" i="3"/>
  <c r="I36" i="3"/>
  <c r="I35" i="3"/>
  <c r="I34" i="3"/>
  <c r="I33" i="3"/>
  <c r="I32" i="3"/>
  <c r="I31" i="3"/>
  <c r="I24" i="3"/>
  <c r="E4" i="3"/>
  <c r="G23" i="3"/>
  <c r="D23" i="3"/>
  <c r="C23" i="3"/>
  <c r="I22" i="3"/>
  <c r="I21" i="3"/>
  <c r="C20" i="3"/>
  <c r="C25" i="3"/>
  <c r="F14" i="3"/>
  <c r="E12" i="3"/>
  <c r="B30" i="3"/>
  <c r="E11" i="3"/>
  <c r="G20" i="3"/>
  <c r="G25" i="3"/>
  <c r="E5" i="3"/>
  <c r="F23" i="3"/>
  <c r="H38" i="2"/>
  <c r="H44" i="2"/>
  <c r="G38" i="2"/>
  <c r="G44" i="2"/>
  <c r="D35" i="2"/>
  <c r="D44" i="2"/>
  <c r="E40" i="2"/>
  <c r="I40" i="2"/>
  <c r="I39" i="2"/>
  <c r="F38" i="2"/>
  <c r="F44" i="2"/>
  <c r="C37" i="2"/>
  <c r="I37" i="2"/>
  <c r="E36" i="2"/>
  <c r="E44" i="2"/>
  <c r="I35" i="2"/>
  <c r="C34" i="2"/>
  <c r="I34" i="2"/>
  <c r="C33" i="2"/>
  <c r="I33" i="2"/>
  <c r="I32" i="2"/>
  <c r="E12" i="2"/>
  <c r="B31" i="2"/>
  <c r="E31" i="2"/>
  <c r="E41" i="2"/>
  <c r="H31" i="2"/>
  <c r="H41" i="2"/>
  <c r="I24" i="2"/>
  <c r="I22" i="2"/>
  <c r="I21" i="2"/>
  <c r="E11" i="2"/>
  <c r="B20" i="2"/>
  <c r="C20" i="2"/>
  <c r="F14" i="2"/>
  <c r="E5" i="2"/>
  <c r="E4" i="2"/>
  <c r="B23" i="2"/>
  <c r="C23" i="2"/>
  <c r="E44" i="1"/>
  <c r="I44" i="1"/>
  <c r="I43" i="1"/>
  <c r="H42" i="1"/>
  <c r="G42" i="1"/>
  <c r="F42" i="1"/>
  <c r="I41" i="1"/>
  <c r="C37" i="1"/>
  <c r="I37" i="1"/>
  <c r="C36" i="1"/>
  <c r="I35" i="1"/>
  <c r="I27" i="1"/>
  <c r="I25" i="1"/>
  <c r="I24" i="1"/>
  <c r="C23" i="1"/>
  <c r="F17" i="1"/>
  <c r="E6" i="1"/>
  <c r="E5" i="1"/>
  <c r="F45" i="1"/>
  <c r="I39" i="1"/>
  <c r="D20" i="2"/>
  <c r="C25" i="2"/>
  <c r="D23" i="1"/>
  <c r="F30" i="3"/>
  <c r="F40" i="3"/>
  <c r="E30" i="3"/>
  <c r="E40" i="3"/>
  <c r="H30" i="3"/>
  <c r="H40" i="3"/>
  <c r="D30" i="3"/>
  <c r="D40" i="3"/>
  <c r="G30" i="3"/>
  <c r="G40" i="3"/>
  <c r="C30" i="3"/>
  <c r="D23" i="2"/>
  <c r="E23" i="2"/>
  <c r="F23" i="2"/>
  <c r="G23" i="2"/>
  <c r="H23" i="2"/>
  <c r="C34" i="1"/>
  <c r="G34" i="1"/>
  <c r="G45" i="1"/>
  <c r="C44" i="2"/>
  <c r="D20" i="3"/>
  <c r="G31" i="5"/>
  <c r="C31" i="5"/>
  <c r="F31" i="5"/>
  <c r="E31" i="5"/>
  <c r="G31" i="6"/>
  <c r="C31" i="6"/>
  <c r="F31" i="6"/>
  <c r="H31" i="6"/>
  <c r="G22" i="7"/>
  <c r="F22" i="7"/>
  <c r="H33" i="7"/>
  <c r="H42" i="7"/>
  <c r="D26" i="8"/>
  <c r="I21" i="8"/>
  <c r="I26" i="8"/>
  <c r="F30" i="9"/>
  <c r="F40" i="9"/>
  <c r="D30" i="9"/>
  <c r="D40" i="9"/>
  <c r="H30" i="9"/>
  <c r="H40" i="9"/>
  <c r="G30" i="9"/>
  <c r="G40" i="9"/>
  <c r="C43" i="10"/>
  <c r="I32" i="10"/>
  <c r="H20" i="16"/>
  <c r="D20" i="16"/>
  <c r="G20" i="16"/>
  <c r="G25" i="16"/>
  <c r="F20" i="16"/>
  <c r="F25" i="16"/>
  <c r="E20" i="16"/>
  <c r="E25" i="16"/>
  <c r="C26" i="1"/>
  <c r="D34" i="1"/>
  <c r="D45" i="1"/>
  <c r="H34" i="1"/>
  <c r="H45" i="1"/>
  <c r="I36" i="1"/>
  <c r="I38" i="1"/>
  <c r="I42" i="1"/>
  <c r="F31" i="2"/>
  <c r="F41" i="2"/>
  <c r="I36" i="2"/>
  <c r="I38" i="2"/>
  <c r="H43" i="2"/>
  <c r="E20" i="3"/>
  <c r="E31" i="4"/>
  <c r="H31" i="4"/>
  <c r="D31" i="4"/>
  <c r="F31" i="4"/>
  <c r="G31" i="4"/>
  <c r="I31" i="4"/>
  <c r="E11" i="4"/>
  <c r="E11" i="5"/>
  <c r="F15" i="5"/>
  <c r="H31" i="5"/>
  <c r="D22" i="7"/>
  <c r="C30" i="9"/>
  <c r="F23" i="14"/>
  <c r="F25" i="14"/>
  <c r="E23" i="14"/>
  <c r="E25" i="14"/>
  <c r="H23" i="14"/>
  <c r="H25" i="14"/>
  <c r="D23" i="14"/>
  <c r="D25" i="14"/>
  <c r="G23" i="14"/>
  <c r="G25" i="14"/>
  <c r="C23" i="14"/>
  <c r="E34" i="1"/>
  <c r="E45" i="1"/>
  <c r="C31" i="2"/>
  <c r="G31" i="2"/>
  <c r="G41" i="2"/>
  <c r="F20" i="3"/>
  <c r="F25" i="3"/>
  <c r="E23" i="3"/>
  <c r="I23" i="3"/>
  <c r="H27" i="3"/>
  <c r="H9" i="4"/>
  <c r="H12" i="4"/>
  <c r="F15" i="4"/>
  <c r="H9" i="5"/>
  <c r="H12" i="5"/>
  <c r="D31" i="6"/>
  <c r="E22" i="7"/>
  <c r="C33" i="7"/>
  <c r="C42" i="7"/>
  <c r="E42" i="7"/>
  <c r="F15" i="8"/>
  <c r="E5" i="8"/>
  <c r="I35" i="8"/>
  <c r="H43" i="8"/>
  <c r="H41" i="8"/>
  <c r="D25" i="10"/>
  <c r="C40" i="11"/>
  <c r="I30" i="11"/>
  <c r="H41" i="11"/>
  <c r="I37" i="11"/>
  <c r="E40" i="11"/>
  <c r="E20" i="15"/>
  <c r="H20" i="15"/>
  <c r="H25" i="15"/>
  <c r="G20" i="15"/>
  <c r="G25" i="15"/>
  <c r="D31" i="2"/>
  <c r="D41" i="2"/>
  <c r="H42" i="3"/>
  <c r="B23" i="3"/>
  <c r="C32" i="4"/>
  <c r="D31" i="5"/>
  <c r="I37" i="5"/>
  <c r="E11" i="6"/>
  <c r="E31" i="6"/>
  <c r="I35" i="6"/>
  <c r="F32" i="7"/>
  <c r="D32" i="7"/>
  <c r="G32" i="7"/>
  <c r="I36" i="7"/>
  <c r="E4" i="8"/>
  <c r="H28" i="8"/>
  <c r="B24" i="8"/>
  <c r="H27" i="8"/>
  <c r="D20" i="9"/>
  <c r="G20" i="9"/>
  <c r="G25" i="9"/>
  <c r="F20" i="9"/>
  <c r="F25" i="9"/>
  <c r="E20" i="9"/>
  <c r="E25" i="9"/>
  <c r="C43" i="9"/>
  <c r="I32" i="9"/>
  <c r="I36" i="9"/>
  <c r="H42" i="9"/>
  <c r="F43" i="12"/>
  <c r="F40" i="12"/>
  <c r="D39" i="13"/>
  <c r="E40" i="10"/>
  <c r="I37" i="10"/>
  <c r="F40" i="10"/>
  <c r="I25" i="11"/>
  <c r="E42" i="13"/>
  <c r="E39" i="13"/>
  <c r="I33" i="13"/>
  <c r="I35" i="13"/>
  <c r="H41" i="13"/>
  <c r="F42" i="13"/>
  <c r="F39" i="13"/>
  <c r="H26" i="14"/>
  <c r="F25" i="7"/>
  <c r="G31" i="8"/>
  <c r="G41" i="8"/>
  <c r="F14" i="10"/>
  <c r="E5" i="10"/>
  <c r="H42" i="10"/>
  <c r="G20" i="10"/>
  <c r="G25" i="10"/>
  <c r="F20" i="10"/>
  <c r="F25" i="10"/>
  <c r="G40" i="10"/>
  <c r="E5" i="11"/>
  <c r="F14" i="11"/>
  <c r="E4" i="11"/>
  <c r="H27" i="11"/>
  <c r="G43" i="11"/>
  <c r="G40" i="11"/>
  <c r="I25" i="12"/>
  <c r="F23" i="13"/>
  <c r="F25" i="13"/>
  <c r="E23" i="13"/>
  <c r="E25" i="13"/>
  <c r="H23" i="13"/>
  <c r="H25" i="13"/>
  <c r="D23" i="13"/>
  <c r="D25" i="13"/>
  <c r="C23" i="13"/>
  <c r="I39" i="13"/>
  <c r="E40" i="14"/>
  <c r="E43" i="16"/>
  <c r="C25" i="7"/>
  <c r="C31" i="8"/>
  <c r="H45" i="8"/>
  <c r="C43" i="11"/>
  <c r="I32" i="11"/>
  <c r="I34" i="12"/>
  <c r="H42" i="12"/>
  <c r="I40" i="12"/>
  <c r="H26" i="13"/>
  <c r="H40" i="14"/>
  <c r="I34" i="14"/>
  <c r="C25" i="16"/>
  <c r="G43" i="16"/>
  <c r="I33" i="16"/>
  <c r="B34" i="16"/>
  <c r="C30" i="10"/>
  <c r="H30" i="10"/>
  <c r="H40" i="10"/>
  <c r="F40" i="11"/>
  <c r="E40" i="12"/>
  <c r="C42" i="13"/>
  <c r="I33" i="14"/>
  <c r="F40" i="14"/>
  <c r="B30" i="15"/>
  <c r="D23" i="16"/>
  <c r="H23" i="16"/>
  <c r="I23" i="16"/>
  <c r="H27" i="16"/>
  <c r="B23" i="16"/>
  <c r="B30" i="16"/>
  <c r="E4" i="12"/>
  <c r="H27" i="12"/>
  <c r="E43" i="12"/>
  <c r="I32" i="14"/>
  <c r="H42" i="14"/>
  <c r="G40" i="14"/>
  <c r="E4" i="15"/>
  <c r="H27" i="15"/>
  <c r="B23" i="15"/>
  <c r="B46" i="15"/>
  <c r="D46" i="15"/>
  <c r="I37" i="15"/>
  <c r="H42" i="15"/>
  <c r="B34" i="15"/>
  <c r="B47" i="15"/>
  <c r="D47" i="15"/>
  <c r="H47" i="1"/>
  <c r="I45" i="1"/>
  <c r="H34" i="16"/>
  <c r="G34" i="16"/>
  <c r="C34" i="16"/>
  <c r="I34" i="16"/>
  <c r="H42" i="16"/>
  <c r="H42" i="4"/>
  <c r="I30" i="10"/>
  <c r="C40" i="10"/>
  <c r="H42" i="11"/>
  <c r="I40" i="14"/>
  <c r="D33" i="7"/>
  <c r="D42" i="7"/>
  <c r="E32" i="6"/>
  <c r="E41" i="6"/>
  <c r="D32" i="5"/>
  <c r="D41" i="5"/>
  <c r="I32" i="7"/>
  <c r="D32" i="6"/>
  <c r="D41" i="6"/>
  <c r="G32" i="4"/>
  <c r="G41" i="4"/>
  <c r="I22" i="7"/>
  <c r="D23" i="7"/>
  <c r="D21" i="5"/>
  <c r="G21" i="5"/>
  <c r="F21" i="5"/>
  <c r="H32" i="4"/>
  <c r="H41" i="4"/>
  <c r="E25" i="3"/>
  <c r="D26" i="1"/>
  <c r="E26" i="1"/>
  <c r="F26" i="1"/>
  <c r="G26" i="1"/>
  <c r="D25" i="16"/>
  <c r="I20" i="16"/>
  <c r="F32" i="6"/>
  <c r="F41" i="6"/>
  <c r="E32" i="5"/>
  <c r="E41" i="5"/>
  <c r="C28" i="1"/>
  <c r="D25" i="2"/>
  <c r="E20" i="2"/>
  <c r="H30" i="15"/>
  <c r="H40" i="15"/>
  <c r="D30" i="15"/>
  <c r="D40" i="15"/>
  <c r="D43" i="15"/>
  <c r="G30" i="15"/>
  <c r="G40" i="15"/>
  <c r="C30" i="15"/>
  <c r="F30" i="15"/>
  <c r="F40" i="15"/>
  <c r="E30" i="15"/>
  <c r="E40" i="15"/>
  <c r="C41" i="8"/>
  <c r="I31" i="8"/>
  <c r="F33" i="7"/>
  <c r="F42" i="7"/>
  <c r="D21" i="6"/>
  <c r="G21" i="6"/>
  <c r="F21" i="6"/>
  <c r="E25" i="15"/>
  <c r="I20" i="15"/>
  <c r="I20" i="10"/>
  <c r="I23" i="14"/>
  <c r="C25" i="14"/>
  <c r="F32" i="4"/>
  <c r="F41" i="4"/>
  <c r="E32" i="4"/>
  <c r="E41" i="4"/>
  <c r="H25" i="16"/>
  <c r="G23" i="7"/>
  <c r="G27" i="7"/>
  <c r="C32" i="6"/>
  <c r="C41" i="6"/>
  <c r="I31" i="6"/>
  <c r="F32" i="5"/>
  <c r="F41" i="5"/>
  <c r="I23" i="2"/>
  <c r="H27" i="2"/>
  <c r="H30" i="16"/>
  <c r="H40" i="16"/>
  <c r="D30" i="16"/>
  <c r="D40" i="16"/>
  <c r="D43" i="16"/>
  <c r="G30" i="16"/>
  <c r="G40" i="16"/>
  <c r="C30" i="16"/>
  <c r="F30" i="16"/>
  <c r="F40" i="16"/>
  <c r="E30" i="16"/>
  <c r="E40" i="16"/>
  <c r="C27" i="7"/>
  <c r="I25" i="7"/>
  <c r="I23" i="13"/>
  <c r="C25" i="13"/>
  <c r="I20" i="9"/>
  <c r="D25" i="9"/>
  <c r="I40" i="11"/>
  <c r="H32" i="5"/>
  <c r="H41" i="5"/>
  <c r="G21" i="4"/>
  <c r="F21" i="4"/>
  <c r="D21" i="4"/>
  <c r="G32" i="6"/>
  <c r="G41" i="6"/>
  <c r="C32" i="5"/>
  <c r="C41" i="5"/>
  <c r="I31" i="5"/>
  <c r="D25" i="3"/>
  <c r="I20" i="3"/>
  <c r="I34" i="1"/>
  <c r="C45" i="1"/>
  <c r="I30" i="3"/>
  <c r="C40" i="3"/>
  <c r="E23" i="1"/>
  <c r="G33" i="7"/>
  <c r="G42" i="7"/>
  <c r="I33" i="7"/>
  <c r="H44" i="7"/>
  <c r="J44" i="7"/>
  <c r="E23" i="7"/>
  <c r="E27" i="7"/>
  <c r="C41" i="4"/>
  <c r="C41" i="2"/>
  <c r="I31" i="2"/>
  <c r="I30" i="9"/>
  <c r="C40" i="9"/>
  <c r="D32" i="4"/>
  <c r="I32" i="4"/>
  <c r="F23" i="7"/>
  <c r="F27" i="7"/>
  <c r="H32" i="6"/>
  <c r="H41" i="6"/>
  <c r="G32" i="5"/>
  <c r="G41" i="5"/>
  <c r="D28" i="1"/>
  <c r="H43" i="4"/>
  <c r="I41" i="4"/>
  <c r="I40" i="9"/>
  <c r="H41" i="9"/>
  <c r="I40" i="3"/>
  <c r="H41" i="3"/>
  <c r="G22" i="4"/>
  <c r="G26" i="4"/>
  <c r="I25" i="9"/>
  <c r="H26" i="9"/>
  <c r="D22" i="6"/>
  <c r="D26" i="6"/>
  <c r="I21" i="6"/>
  <c r="I26" i="1"/>
  <c r="D22" i="5"/>
  <c r="I21" i="5"/>
  <c r="H43" i="7"/>
  <c r="I42" i="7"/>
  <c r="H42" i="5"/>
  <c r="H27" i="14"/>
  <c r="I25" i="14"/>
  <c r="F22" i="6"/>
  <c r="F26" i="6"/>
  <c r="F22" i="5"/>
  <c r="F26" i="5"/>
  <c r="I23" i="7"/>
  <c r="H29" i="7"/>
  <c r="J29" i="7"/>
  <c r="I41" i="2"/>
  <c r="H42" i="2"/>
  <c r="E28" i="1"/>
  <c r="F23" i="1"/>
  <c r="D41" i="4"/>
  <c r="H46" i="1"/>
  <c r="I32" i="5"/>
  <c r="H43" i="5"/>
  <c r="D22" i="4"/>
  <c r="I21" i="4"/>
  <c r="H27" i="13"/>
  <c r="I25" i="13"/>
  <c r="I32" i="6"/>
  <c r="I41" i="6"/>
  <c r="H42" i="6"/>
  <c r="I25" i="10"/>
  <c r="H26" i="10"/>
  <c r="I25" i="16"/>
  <c r="H26" i="16"/>
  <c r="D27" i="7"/>
  <c r="I40" i="10"/>
  <c r="H41" i="10"/>
  <c r="I25" i="3"/>
  <c r="H26" i="3"/>
  <c r="F22" i="4"/>
  <c r="F26" i="4"/>
  <c r="C40" i="16"/>
  <c r="I30" i="16"/>
  <c r="H43" i="6"/>
  <c r="I25" i="15"/>
  <c r="H26" i="15"/>
  <c r="G22" i="6"/>
  <c r="G26" i="6"/>
  <c r="I41" i="8"/>
  <c r="H42" i="8"/>
  <c r="C40" i="15"/>
  <c r="I30" i="15"/>
  <c r="E25" i="2"/>
  <c r="F20" i="2"/>
  <c r="G22" i="5"/>
  <c r="G26" i="5"/>
  <c r="I27" i="7"/>
  <c r="H28" i="7"/>
  <c r="I40" i="16"/>
  <c r="H41" i="16"/>
  <c r="F25" i="2"/>
  <c r="G20" i="2"/>
  <c r="H27" i="4"/>
  <c r="F28" i="1"/>
  <c r="I41" i="5"/>
  <c r="I22" i="5"/>
  <c r="H28" i="5"/>
  <c r="I22" i="6"/>
  <c r="H28" i="6"/>
  <c r="I22" i="4"/>
  <c r="H28" i="4"/>
  <c r="D26" i="5"/>
  <c r="I40" i="15"/>
  <c r="H41" i="15"/>
  <c r="D26" i="4"/>
  <c r="H27" i="5"/>
  <c r="I26" i="6"/>
  <c r="H27" i="6"/>
  <c r="H20" i="2"/>
  <c r="G25" i="2"/>
  <c r="G28" i="1"/>
  <c r="H23" i="1"/>
  <c r="H28" i="1"/>
  <c r="I26" i="5"/>
  <c r="I26" i="4"/>
  <c r="I23" i="1"/>
  <c r="H25" i="2"/>
  <c r="I20" i="2"/>
  <c r="H26" i="2"/>
  <c r="I25" i="2"/>
  <c r="I2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34" authorId="0" shapeId="0" xr:uid="{00000000-0006-0000-0000-000001000000}">
      <text>
        <r>
          <rPr>
            <sz val="10"/>
            <color rgb="FF000000"/>
            <rFont val="Arial"/>
          </rPr>
          <t>======
ID#AAAAU5h2kWA
Francesco Prisco    (2022-02-17 15:26:08)
INCARICHI SPECIFICI - N.9</t>
        </r>
      </text>
    </comment>
    <comment ref="B34" authorId="0" shapeId="0" xr:uid="{00000000-0006-0000-0000-000002000000}">
      <text>
        <r>
          <rPr>
            <sz val="10"/>
            <color rgb="FF000000"/>
            <rFont val="Arial"/>
          </rPr>
          <t>======
ID#AAAAU5h2kWE
Francesco Prisco    (2022-02-17 15:26:35)
=E14/9</t>
        </r>
      </text>
    </comment>
    <comment ref="C34" authorId="0" shapeId="0" xr:uid="{00000000-0006-0000-0000-000003000000}">
      <text>
        <r>
          <rPr>
            <sz val="10"/>
            <color rgb="FF000000"/>
            <rFont val="Arial"/>
          </rPr>
          <t>======
ID#AAAAU5h2kWI
Francesco Prisco    (2022-02-17 15:27:28)
=B34*4</t>
        </r>
      </text>
    </comment>
    <comment ref="E34" authorId="0" shapeId="0" xr:uid="{00000000-0006-0000-0000-000004000000}">
      <text>
        <r>
          <rPr>
            <sz val="10"/>
            <color rgb="FF000000"/>
            <rFont val="Arial"/>
          </rPr>
          <t>======
ID#AAAAU5h2kWM
Francesco Prisco    (2022-02-17 15:27:49)
=B34*0</t>
        </r>
      </text>
    </comment>
    <comment ref="A38" authorId="0" shapeId="0" xr:uid="{00000000-0006-0000-0000-000005000000}">
      <text>
        <r>
          <rPr>
            <sz val="10"/>
            <color rgb="FF000000"/>
            <rFont val="Arial"/>
          </rPr>
          <t>======
ID#AAAAU5h2kWQ
Francesco Prisco    (2022-02-17 15:28:39)
INTENSIFICAZIONE DVA + POSTA 1 CS</t>
        </r>
      </text>
    </comment>
    <comment ref="B38" authorId="0" shapeId="0" xr:uid="{00000000-0006-0000-0000-000006000000}">
      <text>
        <r>
          <rPr>
            <sz val="10"/>
            <color rgb="FF000000"/>
            <rFont val="Arial"/>
          </rPr>
          <t>======
ID#AAAAU5h2kWU
Francesco Prisco    (2022-02-17 15:28:52)
600</t>
        </r>
      </text>
    </comment>
    <comment ref="D38" authorId="0" shapeId="0" xr:uid="{00000000-0006-0000-0000-000007000000}">
      <text>
        <r>
          <rPr>
            <sz val="10"/>
            <color rgb="FF000000"/>
            <rFont val="Arial"/>
          </rPr>
          <t>======
ID#AAAAU5h2kWY
Francesco Prisco    (2022-02-17 15:29:15)
=B38*1</t>
        </r>
      </text>
    </comment>
    <comment ref="A39" authorId="0" shapeId="0" xr:uid="{00000000-0006-0000-0000-000008000000}">
      <text>
        <r>
          <rPr>
            <sz val="10"/>
            <color rgb="FF000000"/>
            <rFont val="Arial"/>
          </rPr>
          <t>======
ID#AAAAU5h2kWg
Francesco Prisco    (2022-02-17 15:33:22)
Dato che questa intensificazione è relativa al sovraccarico di lavoro provocato dai corsi pomeridiani e dato che nel secondo turno abbiamo 3 CS p.t. proporrei di dividerlo in questo modo:
188,33*3CS full time
95*3CS part time
L'importo totale resta invariato
------
ID#AAAAU5h2kWw
Rosalba Altavilla    (2022-02-17 15:54:43)
Va bene</t>
        </r>
      </text>
    </comment>
    <comment ref="A41" authorId="0" shapeId="0" xr:uid="{00000000-0006-0000-0000-000009000000}">
      <text>
        <r>
          <rPr>
            <sz val="10"/>
            <color rgb="FF000000"/>
            <rFont val="Arial"/>
          </rPr>
          <t>======
ID#AAAAU5h2kWk
Francesco Prisco    (2022-02-17 15:34:03)
COMPLESSITA' SEDE 5 CS</t>
        </r>
      </text>
    </comment>
    <comment ref="B41" authorId="0" shapeId="0" xr:uid="{00000000-0006-0000-0000-00000A000000}">
      <text>
        <r>
          <rPr>
            <sz val="10"/>
            <color rgb="FF000000"/>
            <rFont val="Arial"/>
          </rPr>
          <t>======
ID#AAAAU5h2kWo
Francesco Prisco    (2022-02-17 15:34:30)
=C40/5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UVX2m0YRWoV0OZ38KNjdb0dm2Yg=="/>
    </ext>
  </extLst>
</comments>
</file>

<file path=xl/sharedStrings.xml><?xml version="1.0" encoding="utf-8"?>
<sst xmlns="http://schemas.openxmlformats.org/spreadsheetml/2006/main" count="860" uniqueCount="256">
  <si>
    <t>PERSONALE ATA - RISORSE DISPONIBILI A.S. 2021/2022</t>
  </si>
  <si>
    <t>TUTTI GLI IMPORTI SONO LORDO DIPENDENTE</t>
  </si>
  <si>
    <t>FIS (30% )</t>
  </si>
  <si>
    <t>A.A. 1/2</t>
  </si>
  <si>
    <t>C.S. 1/2</t>
  </si>
  <si>
    <t>COMPENSO ORARIO LORDO DIPENDENTE AA</t>
  </si>
  <si>
    <t>COMPENSO ORARIO LORDO DIPENDENTE AT</t>
  </si>
  <si>
    <t>COMPENSO ORARIO LORDO DIPENDENTE CS</t>
  </si>
  <si>
    <t>INCARICHI SPECIFICI</t>
  </si>
  <si>
    <t>ASSISTENTI AMMINISTRATIVI</t>
  </si>
  <si>
    <t>A.A. 12/21</t>
  </si>
  <si>
    <t>COLLABORATORI SCOLASTICI</t>
  </si>
  <si>
    <t>C.S. 9/21</t>
  </si>
  <si>
    <t>ASSISTENTE TECNICO</t>
  </si>
  <si>
    <t>DISPONIBILITA' TOTALE LORDO DIPENDENTE</t>
  </si>
  <si>
    <r>
      <rPr>
        <b/>
        <sz val="8"/>
        <color theme="1"/>
        <rFont val="Arial"/>
      </rPr>
      <t xml:space="preserve">CS= 20,5 </t>
    </r>
    <r>
      <rPr>
        <b/>
        <sz val="8"/>
        <color rgb="FFFF0000"/>
        <rFont val="Arial"/>
      </rPr>
      <t>(14 TI + 7 TD)</t>
    </r>
    <r>
      <rPr>
        <b/>
        <sz val="8"/>
        <color theme="1"/>
        <rFont val="Arial"/>
      </rPr>
      <t xml:space="preserve">  6 posizioni economiche e 9 incarichi specifici</t>
    </r>
  </si>
  <si>
    <t>AA</t>
  </si>
  <si>
    <t>COMPENSO</t>
  </si>
  <si>
    <t>ASSISTENTE 1</t>
  </si>
  <si>
    <t>ASSISTENTE 2</t>
  </si>
  <si>
    <t>ASSISTENTE 3</t>
  </si>
  <si>
    <t>ASSISTENTE 4</t>
  </si>
  <si>
    <t>ASSISTENTE 5</t>
  </si>
  <si>
    <t>ASSISTENTE 6</t>
  </si>
  <si>
    <t>TOTALE</t>
  </si>
  <si>
    <t>INTENSIFICAZIONE N.6 AA</t>
  </si>
  <si>
    <t>RESIDUO IS</t>
  </si>
  <si>
    <t>RESIDUO FIS</t>
  </si>
  <si>
    <t>CS</t>
  </si>
  <si>
    <t>COPERNICO - 1 art.7 -7 INC</t>
  </si>
  <si>
    <t xml:space="preserve">CURIEL  0 ART - 2 incarico - </t>
  </si>
  <si>
    <t>CAMPIONI - 3 art.7 - 2 INC</t>
  </si>
  <si>
    <t>CABASSINA -0  ART.7 - 2 INCAR</t>
  </si>
  <si>
    <t>MALAKOFF - 0 art.7 - 2 INC</t>
  </si>
  <si>
    <t>P.GIOVANNI - 2 art.7-0 INCARICO</t>
  </si>
  <si>
    <t>INCARICHI SPECIFICI - N.15</t>
  </si>
  <si>
    <t>COPERNICO F.O. - 3 CS</t>
  </si>
  <si>
    <t>MANUTENZIONE (2 cs COPERNICO</t>
  </si>
  <si>
    <t>INTENSIFICAZIONE  DVA +  POSTA 2 CS</t>
  </si>
  <si>
    <t>INTENSIFICAZIONE MEDIE - 5 CS</t>
  </si>
  <si>
    <t>COMPLESSITA' SEDE 8 CS</t>
  </si>
  <si>
    <t>INFANZIE-INTENSIFICAZIONE 6 CS</t>
  </si>
  <si>
    <t xml:space="preserve"> </t>
  </si>
  <si>
    <t>COLLABORATORI SCOLASTICI CON 1 POSIZIONE ECONOMICA: N. 6</t>
  </si>
  <si>
    <t>COLLABORATORI SCOLASTICI CON INCARICO SPECIFICO: N.9</t>
  </si>
  <si>
    <t>PAPALEO</t>
  </si>
  <si>
    <t>DE SERIO</t>
  </si>
  <si>
    <t>MATRANGOLO</t>
  </si>
  <si>
    <t>MONTEMITRO</t>
  </si>
  <si>
    <t>IZZO</t>
  </si>
  <si>
    <t>COZZOLINO</t>
  </si>
  <si>
    <t>PESCATORE</t>
  </si>
  <si>
    <t>ANZELMO</t>
  </si>
  <si>
    <t>NAPPO</t>
  </si>
  <si>
    <t>PERRONACE</t>
  </si>
  <si>
    <t>NAPOLETANO</t>
  </si>
  <si>
    <t>TAMBURELLO</t>
  </si>
  <si>
    <t>VERDERAME</t>
  </si>
  <si>
    <t>FERRENTINO</t>
  </si>
  <si>
    <t xml:space="preserve">CASTIGLIA </t>
  </si>
  <si>
    <t>PERSONALE ATA - RISORSE DISPONIBILI A.S. 2020/2021</t>
  </si>
  <si>
    <t>A.A. 12/27</t>
  </si>
  <si>
    <t>C.S. 15/27</t>
  </si>
  <si>
    <t>SUPPLENZE COLLABORATORI SCOLASTICI</t>
  </si>
  <si>
    <t>AA=6 (3TI +3TD)  6 incarichi specifici</t>
  </si>
  <si>
    <t>CS= 21 (14 TI + 7 TD)  6 posizioni economiche e 15 incarichi specifici</t>
  </si>
  <si>
    <t>INCARICHI SPECIFICI- 6</t>
  </si>
  <si>
    <t>COLLABORATORI SCOLASTICI CON 1 POSIZIONE ECONOMICA</t>
  </si>
  <si>
    <t>COLLABORATORI SCOLASTICI CON INCARICO SPECIFICO</t>
  </si>
  <si>
    <t>MENNA</t>
  </si>
  <si>
    <t>ROCCA</t>
  </si>
  <si>
    <t>GRILLO</t>
  </si>
  <si>
    <t>BIONDO</t>
  </si>
  <si>
    <t>MASCI</t>
  </si>
  <si>
    <t xml:space="preserve">SCORDINO </t>
  </si>
  <si>
    <t>PERSONALE ATA - RISORSE DISPONIBILI A.S. 2019/2020</t>
  </si>
  <si>
    <t>A.A. 10/23</t>
  </si>
  <si>
    <t>C.S. 13/23</t>
  </si>
  <si>
    <t>AA=5 tempo determinato  //  5 incarichi specifici</t>
  </si>
  <si>
    <t>CS= 16 Tempo Indeterminato + 4 Tempo Determinato // 7 posizioni economiche e 13 incarichi specifici</t>
  </si>
  <si>
    <t>ASSISTENTE 1-art.7</t>
  </si>
  <si>
    <t>INCARICHI SPECIFICI- 5</t>
  </si>
  <si>
    <t>INTENSIFICAZIONE N.5 AA</t>
  </si>
  <si>
    <t>COPERNICO - 2 art.7 -5 INC</t>
  </si>
  <si>
    <t xml:space="preserve">CURIEL               - 2 incarico - </t>
  </si>
  <si>
    <t>INCARICHI SPECIFICI - N.12</t>
  </si>
  <si>
    <t>INTENSIFICAZIONE CURIEL 2 CS</t>
  </si>
  <si>
    <t>INTENSIFICAZIONE MEDIE CORSI POMERIDIANI 5 CS</t>
  </si>
  <si>
    <t>COMPLESSITA' SEDE 7 CS</t>
  </si>
  <si>
    <t>GIAMBALVO</t>
  </si>
  <si>
    <t>ESPOSITO</t>
  </si>
  <si>
    <t>MENICHINO</t>
  </si>
  <si>
    <t>AIELLO</t>
  </si>
  <si>
    <t>CASTIGLIA (26 ORE)</t>
  </si>
  <si>
    <t>PERSONALE ATA - RISORSE DISPONIBILI A.S. 2009/2010</t>
  </si>
  <si>
    <t>FIS (22,46% DI €122.425,45)</t>
  </si>
  <si>
    <t>A.A. 1/3</t>
  </si>
  <si>
    <t>C.S. 2/3</t>
  </si>
  <si>
    <t>DISPONIBILITA' TOTALE</t>
  </si>
  <si>
    <r>
      <rPr>
        <b/>
        <sz val="10"/>
        <color theme="1"/>
        <rFont val="Arial"/>
      </rPr>
      <t>A.A. 6</t>
    </r>
    <r>
      <rPr>
        <sz val="10"/>
        <color theme="1"/>
        <rFont val="Arial"/>
      </rPr>
      <t xml:space="preserve"> (3 T.I.+3 T.D.) DI CUI 2 BENEFICIARI 1^ POSIZIONE ECONOMICA</t>
    </r>
  </si>
  <si>
    <r>
      <rPr>
        <b/>
        <sz val="10"/>
        <color theme="1"/>
        <rFont val="Arial"/>
      </rPr>
      <t>C.S 23</t>
    </r>
    <r>
      <rPr>
        <sz val="10"/>
        <color theme="1"/>
        <rFont val="Arial"/>
      </rPr>
      <t xml:space="preserve"> ( 13 T.I. + 10 T.D.) DI CUI 8 BENEFICIARI DI 1^ POSIZIONE ECONOMICA +3 DI PROSSIMA FORMAZIONE</t>
    </r>
  </si>
  <si>
    <t>PIAZZA</t>
  </si>
  <si>
    <t>SANTARSIERO</t>
  </si>
  <si>
    <t>TURANO</t>
  </si>
  <si>
    <t>CONCILIO</t>
  </si>
  <si>
    <t>MAZZOLA</t>
  </si>
  <si>
    <t>ARNO'</t>
  </si>
  <si>
    <t>INCARICHI SPECIFICI-4</t>
  </si>
  <si>
    <t>EQUIPAR. INC.SPEC.DA FIS - 4</t>
  </si>
  <si>
    <t>SISTEMAZIONE BACHECA</t>
  </si>
  <si>
    <t>COPERNICO</t>
  </si>
  <si>
    <t>CURIEL</t>
  </si>
  <si>
    <t>CAMPIONI</t>
  </si>
  <si>
    <t>CABASSINA</t>
  </si>
  <si>
    <t>MALAKOFF</t>
  </si>
  <si>
    <t>P.GIOVANNI</t>
  </si>
  <si>
    <t>INCARICHI SPECIFICI - 11</t>
  </si>
  <si>
    <t>EQUIPAR. INC.SPEC.DA FIS - 11</t>
  </si>
  <si>
    <t>COMPLESSITA' SEDE-COPERNICO - 7</t>
  </si>
  <si>
    <t>FOTOCOPIE COPERNICO - 1</t>
  </si>
  <si>
    <t>INTENS.PER RIDUZ.ORGANICO - 6</t>
  </si>
  <si>
    <t>LAVORO SU DUE SEDI - 3</t>
  </si>
  <si>
    <t>INTENS. PER SPECIFICITA'-INFAN - 9</t>
  </si>
  <si>
    <t>INTENS. PER RISTR. PAPA GIOV. 3</t>
  </si>
  <si>
    <t>INTENS. PER RISTR. PAPA GIOV. 7 COP</t>
  </si>
  <si>
    <t>LABORATORIO PIERGROSSI 4 COLL</t>
  </si>
  <si>
    <r>
      <rPr>
        <b/>
        <sz val="10"/>
        <color theme="1"/>
        <rFont val="Arial"/>
      </rPr>
      <t>A.A. 6</t>
    </r>
    <r>
      <rPr>
        <sz val="10"/>
        <color theme="1"/>
        <rFont val="Arial"/>
      </rPr>
      <t xml:space="preserve"> (3 T.I.+3 T.D.) DI CUI 2 BENEFICIARI 1^ POSIZIONE ECONOMICA</t>
    </r>
  </si>
  <si>
    <r>
      <rPr>
        <b/>
        <sz val="10"/>
        <color theme="1"/>
        <rFont val="Arial"/>
      </rPr>
      <t>C.S 23</t>
    </r>
    <r>
      <rPr>
        <sz val="10"/>
        <color theme="1"/>
        <rFont val="Arial"/>
      </rPr>
      <t xml:space="preserve"> ( 13 T.I. + 10 T.D.) DI CUI 8 BENEFICIARI DI 1^ POSIZIONE ECONOMICA +3 DI PROSSIMA FORMAZIONE</t>
    </r>
  </si>
  <si>
    <t>***</t>
  </si>
  <si>
    <r>
      <rPr>
        <b/>
        <sz val="10"/>
        <color theme="1"/>
        <rFont val="Arial"/>
      </rPr>
      <t>A.A. 6</t>
    </r>
    <r>
      <rPr>
        <sz val="10"/>
        <color theme="1"/>
        <rFont val="Arial"/>
      </rPr>
      <t xml:space="preserve"> (3 T.I.+3 T.D.) DI CUI 2 BENEFICIARI 1^ POSIZIONE ECONOMICA</t>
    </r>
  </si>
  <si>
    <r>
      <rPr>
        <b/>
        <sz val="10"/>
        <color theme="1"/>
        <rFont val="Arial"/>
      </rPr>
      <t>C.S 23</t>
    </r>
    <r>
      <rPr>
        <sz val="10"/>
        <color theme="1"/>
        <rFont val="Arial"/>
      </rPr>
      <t xml:space="preserve"> ( 13 T.I. + 10 T.D.) DI CUI 8 BENEFICIARI DI 1^ POSIZIONE ECONOMICA +3 DI PROSSIMA FORMAZIONE</t>
    </r>
  </si>
  <si>
    <t>***ASSEGNAZIONE AL 30/09/2010- SI PROCEDE CON LA LIQUIDAZIONE IN ACCONTO, IN ATTESA DEL SALDO (SEMPRE CHE ARRIVI)</t>
  </si>
  <si>
    <t>PERSONALE ATA - RISORSE DISPONIBILI A.S. 2010/2011</t>
  </si>
  <si>
    <t>FIS (20% DI €120,138,88)</t>
  </si>
  <si>
    <t>COMPENSO ORARIO LORDO STATO AA</t>
  </si>
  <si>
    <t>COMPENSO ORARIO LORDO STATO CS</t>
  </si>
  <si>
    <t>AA=3 CTI + 2 CTD - 1 AA 1^ POSIZIONE ECONOMICA</t>
  </si>
  <si>
    <t xml:space="preserve">CS= 13 CDI + 8 CTD (DI CUI 7 CON CONTRATTO AL 31/08/2011 E 1 CON CONTRATTO 30/06/2011) - 9 CS 1^ POSIZIONE ECONOMICA + 1 CS INIDONEO </t>
  </si>
  <si>
    <t>MILANO</t>
  </si>
  <si>
    <t>SANTUCCI</t>
  </si>
  <si>
    <t>INFORMATIZZAZIONE FASC. PERSON.</t>
  </si>
  <si>
    <t>53,4 ORE CAD.</t>
  </si>
  <si>
    <t xml:space="preserve">COMPLESSITA' SEDE-COPERNICO - </t>
  </si>
  <si>
    <t xml:space="preserve">FOTOCOPIE COPERNICO - </t>
  </si>
  <si>
    <t xml:space="preserve">INTENS.PER RIDUZ.ORGANICO - </t>
  </si>
  <si>
    <t xml:space="preserve">LAVORO SU DUE SEDI - </t>
  </si>
  <si>
    <t xml:space="preserve">INTENS. PER SPECIFICITA'-INFAN - </t>
  </si>
  <si>
    <t>ATTIVITA' POMER. POF</t>
  </si>
  <si>
    <t>PERSONALE ATA - RISORSE DISPONIBILI A.S. 2011/2012</t>
  </si>
  <si>
    <t>FIS (20% DI €117,852,31)</t>
  </si>
  <si>
    <t>AA=5 cti di cui 1 posizione economica</t>
  </si>
  <si>
    <t>CS= 19 cti di cui  posizioni economiche e 1 inidoneo</t>
  </si>
  <si>
    <t>PIAZZA-art.7</t>
  </si>
  <si>
    <t>FOTI</t>
  </si>
  <si>
    <t>INTENSIF. RIDUZ.ORGAN</t>
  </si>
  <si>
    <t xml:space="preserve">COPERNICO - 2 art.7 </t>
  </si>
  <si>
    <t>CURIEL - 1 art.7</t>
  </si>
  <si>
    <t>CAMPIONI - 3 art.7</t>
  </si>
  <si>
    <t xml:space="preserve">CABASSINA - </t>
  </si>
  <si>
    <t>MALAKOFF - 2 art.7</t>
  </si>
  <si>
    <t>P.GIOVANNI - 1 art.7</t>
  </si>
  <si>
    <t xml:space="preserve">INCARICHI SPECIFICI - </t>
  </si>
  <si>
    <t xml:space="preserve">EQUIPAR. INC.SPEC.DA FIS - </t>
  </si>
  <si>
    <t>COMPENSO MEDIO PROCAPITE FIS PER PLESSO</t>
  </si>
  <si>
    <t>PERSONALE ATA - RISORSE DISPONIBILI A.S. 2012/2013</t>
  </si>
  <si>
    <t>FIS (20% DI €92,314,40)</t>
  </si>
  <si>
    <t>ROSA</t>
  </si>
  <si>
    <t>77*19,24=1481,48</t>
  </si>
  <si>
    <t>CORA</t>
  </si>
  <si>
    <t>SUSANNA</t>
  </si>
  <si>
    <t>36*19,24=692,64</t>
  </si>
  <si>
    <t>SANDRO</t>
  </si>
  <si>
    <t>GASPARE</t>
  </si>
  <si>
    <t>CS= 19 cti di cui  posizioni economiche e 3 inidoneo</t>
  </si>
  <si>
    <t>LEONE</t>
  </si>
  <si>
    <t>SCUOLA MIA</t>
  </si>
  <si>
    <t>FIS (20% DI €92.290,82)</t>
  </si>
  <si>
    <t>CS= 19 cti di cui 11 posizioni economiche e 1 inidoneo</t>
  </si>
  <si>
    <t>REGISTRO ELETTRONICO</t>
  </si>
  <si>
    <t>CURIEL - 2 art.7</t>
  </si>
  <si>
    <t>CABASSINA - 1 ART.7</t>
  </si>
  <si>
    <t>PERSONALE ATA - RISORSE DISPONIBILI A.S. 2014/15</t>
  </si>
  <si>
    <t>FIS (20% DI €41990,96)</t>
  </si>
  <si>
    <t>A.A. 8/17</t>
  </si>
  <si>
    <t>C.S. 9/17</t>
  </si>
  <si>
    <t>AA=6 cti di cui 2 posizione economica</t>
  </si>
  <si>
    <t>CS= 20 cti di cui 11 posizioni economiche e 1 inidoneo</t>
  </si>
  <si>
    <t>RUFFO -art.7</t>
  </si>
  <si>
    <t>BERTOLINO</t>
  </si>
  <si>
    <t>SUPPORTO ALTRE AREE</t>
  </si>
  <si>
    <t xml:space="preserve">COPERNICO - 4 art.7 </t>
  </si>
  <si>
    <t>ATTIVITA' POMER. POF MEDIA</t>
  </si>
  <si>
    <t>ATTIVITA' POMER. CUR</t>
  </si>
  <si>
    <t>PERSONALE ATA - RISORSE DISPONIBILI A.S. 2015/2016</t>
  </si>
  <si>
    <t>FIS (20% DI €41159,26)</t>
  </si>
  <si>
    <t>C.S. 100%</t>
  </si>
  <si>
    <t>AA=5 Tempo Indeterminato (di cui 1 part time 26 ore) + 1 Tempo Determinato //  2 posizioni economiche</t>
  </si>
  <si>
    <t>CS= 19 Tempo Indeterminato + 1 Tempo Determinato // 11 posizioni economiche e 1 inidoneo</t>
  </si>
  <si>
    <t>MILANO(PT 26/36)</t>
  </si>
  <si>
    <t>LAVORO SU DUE PLESSI</t>
  </si>
  <si>
    <t>INTENS. INFAN. OLTRE 4 PLESSI</t>
  </si>
  <si>
    <t>INTENS. INFAN. FINO A 4 PLESSI</t>
  </si>
  <si>
    <t>=</t>
  </si>
  <si>
    <t>N.B. RESTA A DISPOSIZIONE IL BUDGET DI € 2000 PER I CS PER LE SUPPLENZE</t>
  </si>
  <si>
    <t>FIS (25% DI €41159,26)</t>
  </si>
  <si>
    <t xml:space="preserve">INTENS. INFAN. </t>
  </si>
  <si>
    <t>INTENSIFICAZIONE SCUOLA MEDIA</t>
  </si>
  <si>
    <t>A.A. 6/15</t>
  </si>
  <si>
    <t>C.S. 9/15</t>
  </si>
  <si>
    <t>AA=5 Tempo Indeterminato  //  2 posizioni economiche</t>
  </si>
  <si>
    <t>SANTARSIERO-art.7</t>
  </si>
  <si>
    <t>GULLOTTO</t>
  </si>
  <si>
    <t>INCARICHI SPECIFICI-2 1/2</t>
  </si>
  <si>
    <t>CONFERIMENTO SUPPLENZE PRIMARIA</t>
  </si>
  <si>
    <t>INTENSIFICAZIONE (326 ORE)</t>
  </si>
  <si>
    <t>COPERNICO - 2 art.7 -3,5 INC</t>
  </si>
  <si>
    <t>CURIEL               - 1 art.7 - 0,5 INCAR</t>
  </si>
  <si>
    <t>CAMPIONI - 2 art.7 -2 INC</t>
  </si>
  <si>
    <t>CABASSINA - 1 ART.7 - 0,5 INCAR</t>
  </si>
  <si>
    <t>MALAKOFF - 1 art.7 - 2 INC</t>
  </si>
  <si>
    <t>P.GIOVANNI - 1 art.7-0,5+0,5 INC</t>
  </si>
  <si>
    <t>INTENSIFICAZIONE   (60 ORE)</t>
  </si>
  <si>
    <t>N.B. RESTA A DISPOSIZIONE IL BUDGET DI € 1.000,00 PER I CS PER LE SUPPLENZE</t>
  </si>
  <si>
    <t>BUDGET PER INTENSIFICAZIONE AA</t>
  </si>
  <si>
    <t xml:space="preserve">EQUIVALENTE A </t>
  </si>
  <si>
    <t>BUDGET PER INTENSIFICAZIONE CS</t>
  </si>
  <si>
    <t>PERSONALE ATA - RISORSE DISPONIBILI A.S. 2018/2019</t>
  </si>
  <si>
    <t>A.A. 10/22</t>
  </si>
  <si>
    <t>C.S. 12/22</t>
  </si>
  <si>
    <t>AA=1 Tempo Indeterminato+5 tempo determinato  //  1 posizioni economiche + 5 incarichi specifici</t>
  </si>
  <si>
    <t>CS= 16 Tempo Indeterminato + 3,5 Tempo Determinato // 7 posizioni economiche e 12 incarichi specifici</t>
  </si>
  <si>
    <t>COPERNICO - 1 art.7 -6 INC</t>
  </si>
  <si>
    <t xml:space="preserve">CURIEL               - 1 incarico - </t>
  </si>
  <si>
    <t>CAMPIONI - 3 art.7 - 1 INC</t>
  </si>
  <si>
    <t>MALAKOFF - 1 art.7 - 1 INC</t>
  </si>
  <si>
    <t>P.GIOVANNI - 1 art.7-1 INCARICO</t>
  </si>
  <si>
    <t xml:space="preserve">COMPLESSITA' SEDE-COPERNICO - 8 CS </t>
  </si>
  <si>
    <t xml:space="preserve">INTENSIFICAZIONE  </t>
  </si>
  <si>
    <t>L'intensificazione del plesso Copernico sarà da distribuire ai collaboratori che effettuano il turno intero presso la sede ed effettuano i lavori dei colleghi impegnati nelle sostituzioni</t>
  </si>
  <si>
    <t>L'intensificazione dei due plessi dell'infanzia sarà da distribuire ai 4 collaboratori scolastici che operano nei due plessi</t>
  </si>
  <si>
    <t>N.B. RESTA A DISPOSIZIONE IL BUDGET DI € 1.000,00 PER I CS PER LE SUPPLENZE PARI A 80 ORE</t>
  </si>
  <si>
    <t>INTENSIFICAZIONE MEDIE - 3 CS</t>
  </si>
  <si>
    <t>INTENSIFICAZIONE MEDIE - 3 CS pt pomeriggio</t>
  </si>
  <si>
    <t>COMPLESSITA' SEDE 5 CS</t>
  </si>
  <si>
    <t xml:space="preserve">A.T. </t>
  </si>
  <si>
    <t>compenso per n.3 unità di personale del plesso Copernico</t>
  </si>
  <si>
    <t>compenso per n.2 unità di personale del plesso Copernico</t>
  </si>
  <si>
    <t>INTENSIFICAZIONE  DVA +  POSTA 1 CS</t>
  </si>
  <si>
    <t>compenso per n.1 unità di personale del plesso Curiel</t>
  </si>
  <si>
    <t>compenso per n.3 unità di personale del plesso Campioni</t>
  </si>
  <si>
    <t>compenso per n.3 unità di personale p.t. del plesso Campioni</t>
  </si>
  <si>
    <t>compenso per n.5 unità di personale del plesso Copernico</t>
  </si>
  <si>
    <t>compenso per n.6 unità di personale del plessi Infanzie</t>
  </si>
  <si>
    <t>AA=6 (4TI +2TD)  6 incarichi specifici</t>
  </si>
  <si>
    <t>INCARICHI SPECIFICI -  6</t>
  </si>
  <si>
    <t>INTENSIFICAZIONE Avvio a.s. 30% N.4 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</si>
</sst>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[$€-2]\ * #,##0.00_-;\-[$€-2]\ * #,##0.00_-;_-[$€-2]\ * &quot;-&quot;??"/>
    <numFmt numFmtId="165" formatCode="_-[$€-2]\ * #,##0.00_-;\-[$€-2]\ * #,##0.00_-;_-[$€-2]\ * &quot;-&quot;??_-;_-@"/>
    <numFmt numFmtId="166" formatCode="_-[$€-2]\ * #,##0.00_-;\-[$€-2]\ * #,##0.00_-;_-[$€-2]\ * &quot;-&quot;??_-;_-@_-"/>
  </numFmts>
  <fonts count="9" x14ac:knownFonts="1">
    <font>
      <sz val="10"/>
      <color rgb="FF000000"/>
      <name val="Arial"/>
    </font>
    <font>
      <b/>
      <sz val="8"/>
      <color theme="1"/>
      <name val="Arial"/>
    </font>
    <font>
      <sz val="8"/>
      <color theme="1"/>
      <name val="Arial"/>
    </font>
    <font>
      <sz val="8"/>
      <color rgb="FFFF0000"/>
      <name val="Arial"/>
    </font>
    <font>
      <b/>
      <sz val="8"/>
      <color rgb="FFFF0000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color theme="1"/>
      <name val="Calibri"/>
    </font>
    <font>
      <b/>
      <sz val="7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00FF00"/>
        <bgColor rgb="FF00FF00"/>
      </patternFill>
    </fill>
  </fills>
  <borders count="2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 applyFont="1" applyAlignment="1"/>
    <xf numFmtId="0" fontId="1" fillId="0" borderId="1" xfId="0" applyFont="1" applyBorder="1" applyAlignment="1"/>
    <xf numFmtId="164" fontId="1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/>
    <xf numFmtId="0" fontId="2" fillId="0" borderId="0" xfId="0" applyFont="1"/>
    <xf numFmtId="0" fontId="1" fillId="0" borderId="1" xfId="0" applyFont="1" applyBorder="1"/>
    <xf numFmtId="164" fontId="2" fillId="2" borderId="1" xfId="0" applyNumberFormat="1" applyFont="1" applyFill="1" applyBorder="1" applyAlignment="1"/>
    <xf numFmtId="164" fontId="1" fillId="0" borderId="1" xfId="0" applyNumberFormat="1" applyFont="1" applyBorder="1" applyAlignment="1"/>
    <xf numFmtId="164" fontId="1" fillId="2" borderId="1" xfId="0" applyNumberFormat="1" applyFont="1" applyFill="1" applyBorder="1"/>
    <xf numFmtId="0" fontId="2" fillId="0" borderId="1" xfId="0" applyFont="1" applyBorder="1" applyAlignment="1"/>
    <xf numFmtId="164" fontId="2" fillId="0" borderId="1" xfId="0" applyNumberFormat="1" applyFont="1" applyBorder="1" applyAlignment="1"/>
    <xf numFmtId="164" fontId="2" fillId="0" borderId="0" xfId="0" applyNumberFormat="1" applyFont="1"/>
    <xf numFmtId="164" fontId="3" fillId="0" borderId="1" xfId="0" applyNumberFormat="1" applyFont="1" applyBorder="1"/>
    <xf numFmtId="164" fontId="4" fillId="0" borderId="1" xfId="0" applyNumberFormat="1" applyFont="1" applyBorder="1"/>
    <xf numFmtId="0" fontId="2" fillId="0" borderId="2" xfId="0" applyFont="1" applyBorder="1"/>
    <xf numFmtId="164" fontId="2" fillId="0" borderId="2" xfId="0" applyNumberFormat="1" applyFont="1" applyBorder="1"/>
    <xf numFmtId="0" fontId="1" fillId="0" borderId="3" xfId="0" applyFont="1" applyBorder="1"/>
    <xf numFmtId="164" fontId="1" fillId="0" borderId="4" xfId="0" applyNumberFormat="1" applyFont="1" applyBorder="1"/>
    <xf numFmtId="0" fontId="2" fillId="0" borderId="5" xfId="0" applyFont="1" applyBorder="1"/>
    <xf numFmtId="0" fontId="1" fillId="0" borderId="6" xfId="0" applyFont="1" applyBorder="1" applyAlignment="1"/>
    <xf numFmtId="0" fontId="2" fillId="0" borderId="7" xfId="0" applyFont="1" applyBorder="1"/>
    <xf numFmtId="165" fontId="2" fillId="0" borderId="0" xfId="0" applyNumberFormat="1" applyFont="1"/>
    <xf numFmtId="0" fontId="1" fillId="0" borderId="6" xfId="0" applyFont="1" applyBorder="1"/>
    <xf numFmtId="1" fontId="2" fillId="0" borderId="0" xfId="0" applyNumberFormat="1" applyFont="1"/>
    <xf numFmtId="0" fontId="2" fillId="0" borderId="6" xfId="0" applyFont="1" applyBorder="1"/>
    <xf numFmtId="0" fontId="2" fillId="0" borderId="8" xfId="0" applyFont="1" applyBorder="1"/>
    <xf numFmtId="164" fontId="2" fillId="0" borderId="9" xfId="0" applyNumberFormat="1" applyFont="1" applyBorder="1"/>
    <xf numFmtId="164" fontId="1" fillId="0" borderId="9" xfId="0" applyNumberFormat="1" applyFont="1" applyBorder="1"/>
    <xf numFmtId="164" fontId="2" fillId="0" borderId="10" xfId="0" applyNumberFormat="1" applyFont="1" applyBorder="1"/>
    <xf numFmtId="164" fontId="1" fillId="0" borderId="0" xfId="0" applyNumberFormat="1" applyFont="1"/>
    <xf numFmtId="164" fontId="1" fillId="0" borderId="4" xfId="0" applyNumberFormat="1" applyFont="1" applyBorder="1" applyAlignment="1">
      <alignment wrapText="1"/>
    </xf>
    <xf numFmtId="0" fontId="2" fillId="0" borderId="10" xfId="0" applyFont="1" applyBorder="1"/>
    <xf numFmtId="0" fontId="1" fillId="0" borderId="0" xfId="0" applyFont="1"/>
    <xf numFmtId="0" fontId="2" fillId="0" borderId="0" xfId="0" applyFont="1" applyAlignment="1"/>
    <xf numFmtId="164" fontId="2" fillId="0" borderId="0" xfId="0" applyNumberFormat="1" applyFont="1" applyAlignment="1"/>
    <xf numFmtId="0" fontId="5" fillId="0" borderId="0" xfId="0" applyFont="1"/>
    <xf numFmtId="164" fontId="5" fillId="0" borderId="0" xfId="0" applyNumberFormat="1" applyFont="1"/>
    <xf numFmtId="164" fontId="6" fillId="0" borderId="0" xfId="0" applyNumberFormat="1" applyFont="1"/>
    <xf numFmtId="0" fontId="7" fillId="0" borderId="0" xfId="0" applyFont="1"/>
    <xf numFmtId="0" fontId="5" fillId="0" borderId="11" xfId="0" applyFont="1" applyBorder="1"/>
    <xf numFmtId="164" fontId="5" fillId="0" borderId="12" xfId="0" applyNumberFormat="1" applyFont="1" applyBorder="1"/>
    <xf numFmtId="164" fontId="5" fillId="0" borderId="13" xfId="0" applyNumberFormat="1" applyFont="1" applyBorder="1"/>
    <xf numFmtId="0" fontId="5" fillId="0" borderId="14" xfId="0" applyFont="1" applyBorder="1"/>
    <xf numFmtId="164" fontId="6" fillId="0" borderId="15" xfId="0" applyNumberFormat="1" applyFont="1" applyBorder="1"/>
    <xf numFmtId="0" fontId="6" fillId="0" borderId="14" xfId="0" applyFont="1" applyBorder="1"/>
    <xf numFmtId="0" fontId="6" fillId="0" borderId="16" xfId="0" applyFont="1" applyBorder="1"/>
    <xf numFmtId="164" fontId="6" fillId="0" borderId="17" xfId="0" applyNumberFormat="1" applyFont="1" applyBorder="1"/>
    <xf numFmtId="164" fontId="5" fillId="0" borderId="17" xfId="0" applyNumberFormat="1" applyFont="1" applyBorder="1"/>
    <xf numFmtId="164" fontId="6" fillId="0" borderId="18" xfId="0" applyNumberFormat="1" applyFont="1" applyBorder="1"/>
    <xf numFmtId="0" fontId="6" fillId="0" borderId="19" xfId="0" applyFont="1" applyBorder="1"/>
    <xf numFmtId="164" fontId="6" fillId="0" borderId="20" xfId="0" applyNumberFormat="1" applyFont="1" applyBorder="1"/>
    <xf numFmtId="164" fontId="5" fillId="0" borderId="20" xfId="0" applyNumberFormat="1" applyFont="1" applyBorder="1"/>
    <xf numFmtId="164" fontId="6" fillId="0" borderId="21" xfId="0" applyNumberFormat="1" applyFont="1" applyBorder="1"/>
    <xf numFmtId="0" fontId="5" fillId="0" borderId="1" xfId="0" applyFont="1" applyBorder="1"/>
    <xf numFmtId="164" fontId="5" fillId="0" borderId="1" xfId="0" applyNumberFormat="1" applyFont="1" applyBorder="1"/>
    <xf numFmtId="164" fontId="6" fillId="0" borderId="1" xfId="0" applyNumberFormat="1" applyFont="1" applyBorder="1"/>
    <xf numFmtId="0" fontId="6" fillId="0" borderId="1" xfId="0" applyFont="1" applyBorder="1"/>
    <xf numFmtId="0" fontId="6" fillId="0" borderId="2" xfId="0" applyFont="1" applyBorder="1"/>
    <xf numFmtId="164" fontId="6" fillId="0" borderId="2" xfId="0" applyNumberFormat="1" applyFont="1" applyBorder="1"/>
    <xf numFmtId="0" fontId="5" fillId="0" borderId="3" xfId="0" applyFont="1" applyBorder="1"/>
    <xf numFmtId="164" fontId="5" fillId="0" borderId="4" xfId="0" applyNumberFormat="1" applyFont="1" applyBorder="1"/>
    <xf numFmtId="0" fontId="6" fillId="0" borderId="5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6" xfId="0" applyFont="1" applyBorder="1"/>
    <xf numFmtId="0" fontId="6" fillId="0" borderId="8" xfId="0" applyFont="1" applyBorder="1"/>
    <xf numFmtId="164" fontId="6" fillId="0" borderId="9" xfId="0" applyNumberFormat="1" applyFont="1" applyBorder="1"/>
    <xf numFmtId="164" fontId="5" fillId="0" borderId="9" xfId="0" applyNumberFormat="1" applyFont="1" applyBorder="1"/>
    <xf numFmtId="164" fontId="6" fillId="0" borderId="10" xfId="0" applyNumberFormat="1" applyFont="1" applyBorder="1"/>
    <xf numFmtId="0" fontId="6" fillId="0" borderId="0" xfId="0" applyFont="1"/>
    <xf numFmtId="164" fontId="5" fillId="0" borderId="4" xfId="0" applyNumberFormat="1" applyFont="1" applyBorder="1" applyAlignment="1">
      <alignment wrapText="1"/>
    </xf>
    <xf numFmtId="0" fontId="6" fillId="0" borderId="10" xfId="0" applyFont="1" applyBorder="1"/>
    <xf numFmtId="164" fontId="8" fillId="0" borderId="4" xfId="0" applyNumberFormat="1" applyFont="1" applyBorder="1"/>
    <xf numFmtId="166" fontId="2" fillId="0" borderId="0" xfId="0" applyNumberFormat="1" applyFont="1"/>
    <xf numFmtId="164" fontId="1" fillId="0" borderId="1" xfId="0" applyNumberFormat="1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4"/>
  <sheetViews>
    <sheetView tabSelected="1" zoomScale="110" zoomScaleNormal="110" workbookViewId="0">
      <selection activeCell="M42" sqref="M42"/>
    </sheetView>
  </sheetViews>
  <sheetFormatPr defaultColWidth="14.44140625" defaultRowHeight="15" customHeight="1" x14ac:dyDescent="0.25"/>
  <cols>
    <col min="1" max="1" width="32.33203125" customWidth="1"/>
    <col min="2" max="2" width="12.109375" customWidth="1"/>
    <col min="3" max="3" width="13.109375" customWidth="1"/>
    <col min="4" max="4" width="14.88671875" customWidth="1"/>
    <col min="5" max="5" width="13" customWidth="1"/>
    <col min="6" max="6" width="12.33203125" customWidth="1"/>
    <col min="7" max="7" width="11.88671875" customWidth="1"/>
    <col min="8" max="8" width="11.109375" customWidth="1"/>
    <col min="9" max="9" width="12.5546875" customWidth="1"/>
    <col min="10" max="10" width="9.88671875" customWidth="1"/>
    <col min="11" max="11" width="11.33203125" customWidth="1"/>
    <col min="12" max="26" width="8.6640625" customWidth="1"/>
  </cols>
  <sheetData>
    <row r="1" spans="1:26" ht="11.25" customHeight="1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1.25" customHeight="1" x14ac:dyDescent="0.25">
      <c r="A2" s="6" t="s">
        <v>1</v>
      </c>
      <c r="B2" s="3"/>
      <c r="C2" s="3"/>
      <c r="D2" s="3"/>
      <c r="E2" s="3"/>
      <c r="F2" s="3"/>
      <c r="G2" s="3"/>
      <c r="H2" s="3"/>
      <c r="I2" s="3"/>
      <c r="J2" s="4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1.25" customHeight="1" x14ac:dyDescent="0.25">
      <c r="A3" s="4" t="s">
        <v>2</v>
      </c>
      <c r="B3" s="3"/>
      <c r="C3" s="3"/>
      <c r="D3" s="3"/>
      <c r="E3" s="3"/>
      <c r="F3" s="7">
        <v>13547.74</v>
      </c>
      <c r="G3" s="3"/>
      <c r="H3" s="3"/>
      <c r="I3" s="3"/>
      <c r="J3" s="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1.25" customHeight="1" x14ac:dyDescent="0.25">
      <c r="A4" s="10" t="s">
        <v>13</v>
      </c>
      <c r="B4" s="3"/>
      <c r="C4" s="8" t="s">
        <v>244</v>
      </c>
      <c r="D4" s="2"/>
      <c r="E4" s="9">
        <v>242</v>
      </c>
      <c r="F4" s="3"/>
      <c r="G4" s="3"/>
      <c r="H4" s="3"/>
      <c r="I4" s="3"/>
      <c r="J4" s="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1.25" customHeight="1" x14ac:dyDescent="0.25">
      <c r="A5" s="10" t="s">
        <v>9</v>
      </c>
      <c r="B5" s="3"/>
      <c r="C5" s="2" t="s">
        <v>3</v>
      </c>
      <c r="D5" s="2"/>
      <c r="E5" s="9">
        <f>(F3-E4)/2</f>
        <v>6652.87</v>
      </c>
      <c r="F5" s="3"/>
      <c r="G5" s="3"/>
      <c r="H5" s="3"/>
      <c r="I5" s="3"/>
      <c r="J5" s="4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1.25" customHeight="1" x14ac:dyDescent="0.25">
      <c r="A6" s="10" t="s">
        <v>11</v>
      </c>
      <c r="B6" s="3"/>
      <c r="C6" s="2" t="s">
        <v>4</v>
      </c>
      <c r="D6" s="2"/>
      <c r="E6" s="9">
        <f>(F3-E4)/2</f>
        <v>6652.87</v>
      </c>
      <c r="F6" s="3"/>
      <c r="G6" s="3"/>
      <c r="H6" s="3"/>
      <c r="I6" s="3"/>
      <c r="J6" s="4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1.25" customHeight="1" x14ac:dyDescent="0.25">
      <c r="A7" s="10"/>
      <c r="B7" s="3"/>
      <c r="C7" s="2"/>
      <c r="D7" s="2"/>
      <c r="E7" s="75"/>
      <c r="F7" s="3"/>
      <c r="G7" s="3"/>
      <c r="H7" s="3"/>
      <c r="I7" s="3"/>
      <c r="J7" s="4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1.25" customHeight="1" x14ac:dyDescent="0.25">
      <c r="A8" s="4" t="s">
        <v>5</v>
      </c>
      <c r="B8" s="3"/>
      <c r="C8" s="3"/>
      <c r="D8" s="3"/>
      <c r="E8" s="3"/>
      <c r="F8" s="3">
        <v>14.5</v>
      </c>
      <c r="G8" s="3"/>
      <c r="H8" s="3"/>
      <c r="I8" s="3"/>
      <c r="J8" s="4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1.25" customHeight="1" x14ac:dyDescent="0.25">
      <c r="A9" s="10" t="s">
        <v>6</v>
      </c>
      <c r="B9" s="3"/>
      <c r="C9" s="3"/>
      <c r="D9" s="3"/>
      <c r="E9" s="3"/>
      <c r="F9" s="11">
        <v>14.5</v>
      </c>
      <c r="G9" s="3"/>
      <c r="H9" s="3"/>
      <c r="I9" s="3"/>
      <c r="J9" s="4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1.25" customHeight="1" x14ac:dyDescent="0.25">
      <c r="A10" s="4" t="s">
        <v>7</v>
      </c>
      <c r="B10" s="3"/>
      <c r="C10" s="3"/>
      <c r="D10" s="3"/>
      <c r="E10" s="3"/>
      <c r="F10" s="11">
        <v>12.5</v>
      </c>
      <c r="G10" s="3"/>
      <c r="H10" s="3"/>
      <c r="I10" s="3"/>
      <c r="J10" s="4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1.25" customHeight="1" x14ac:dyDescent="0.25">
      <c r="A11" s="4"/>
      <c r="B11" s="3"/>
      <c r="C11" s="3"/>
      <c r="D11" s="3"/>
      <c r="E11" s="3"/>
      <c r="F11" s="11"/>
      <c r="G11" s="3"/>
      <c r="H11" s="3"/>
      <c r="I11" s="3"/>
      <c r="J11" s="4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1.25" customHeight="1" x14ac:dyDescent="0.25">
      <c r="A12" s="4" t="s">
        <v>8</v>
      </c>
      <c r="B12" s="3"/>
      <c r="C12" s="3"/>
      <c r="D12" s="3"/>
      <c r="E12" s="3"/>
      <c r="F12" s="10">
        <v>3066.04</v>
      </c>
      <c r="G12" s="3"/>
      <c r="H12" s="3"/>
      <c r="I12" s="3"/>
      <c r="J12" s="4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1.25" customHeight="1" x14ac:dyDescent="0.25">
      <c r="A13" s="10" t="s">
        <v>9</v>
      </c>
      <c r="B13" s="3"/>
      <c r="C13" s="8" t="s">
        <v>10</v>
      </c>
      <c r="D13" s="2"/>
      <c r="E13" s="2">
        <f>(F12/21*12)-(113/2)</f>
        <v>1695.5228571428572</v>
      </c>
      <c r="F13" s="13"/>
      <c r="G13" s="3"/>
      <c r="H13" s="3"/>
      <c r="I13" s="3"/>
      <c r="J13" s="4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1.25" customHeight="1" x14ac:dyDescent="0.25">
      <c r="A14" s="10" t="s">
        <v>11</v>
      </c>
      <c r="B14" s="3"/>
      <c r="C14" s="8" t="s">
        <v>12</v>
      </c>
      <c r="D14" s="2"/>
      <c r="E14" s="2">
        <f>(F12/21*9)-(113/2)</f>
        <v>1257.517142857143</v>
      </c>
      <c r="F14" s="13"/>
      <c r="G14" s="3"/>
      <c r="H14" s="3"/>
      <c r="I14" s="3"/>
      <c r="J14" s="4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1.25" customHeight="1" x14ac:dyDescent="0.25">
      <c r="A15" s="10" t="s">
        <v>13</v>
      </c>
      <c r="B15" s="3"/>
      <c r="C15" s="14"/>
      <c r="D15" s="13"/>
      <c r="E15" s="2">
        <v>113</v>
      </c>
      <c r="F15" s="13"/>
      <c r="G15" s="3"/>
      <c r="H15" s="3"/>
      <c r="I15" s="3"/>
      <c r="J15" s="4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1.25" customHeight="1" x14ac:dyDescent="0.25">
      <c r="A16" s="4"/>
      <c r="B16" s="3"/>
      <c r="C16" s="13"/>
      <c r="D16" s="13"/>
      <c r="E16" s="13"/>
      <c r="F16" s="3"/>
      <c r="G16" s="3"/>
      <c r="H16" s="3"/>
      <c r="I16" s="3"/>
      <c r="J16" s="4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1.25" customHeight="1" x14ac:dyDescent="0.25">
      <c r="A17" s="4" t="s">
        <v>14</v>
      </c>
      <c r="B17" s="3"/>
      <c r="C17" s="13"/>
      <c r="D17" s="13"/>
      <c r="E17" s="13"/>
      <c r="F17" s="3">
        <f>F3+F12+F15</f>
        <v>16613.78</v>
      </c>
      <c r="G17" s="3"/>
      <c r="H17" s="3"/>
      <c r="I17" s="3"/>
      <c r="J17" s="4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1.25" customHeight="1" x14ac:dyDescent="0.25">
      <c r="A18" s="4"/>
      <c r="B18" s="3"/>
      <c r="C18" s="3"/>
      <c r="D18" s="3"/>
      <c r="E18" s="3"/>
      <c r="F18" s="3"/>
      <c r="G18" s="3"/>
      <c r="H18" s="3"/>
      <c r="I18" s="3"/>
      <c r="J18" s="4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1.25" customHeight="1" x14ac:dyDescent="0.25">
      <c r="A19" s="1" t="s">
        <v>253</v>
      </c>
      <c r="B19" s="2"/>
      <c r="C19" s="3"/>
      <c r="D19" s="3"/>
      <c r="E19" s="3"/>
      <c r="F19" s="3"/>
      <c r="G19" s="3"/>
      <c r="H19" s="3"/>
      <c r="I19" s="3"/>
      <c r="J19" s="4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1.25" customHeight="1" x14ac:dyDescent="0.25">
      <c r="A20" s="1" t="s">
        <v>15</v>
      </c>
      <c r="B20" s="2"/>
      <c r="C20" s="3"/>
      <c r="D20" s="3"/>
      <c r="E20" s="3"/>
      <c r="F20" s="3"/>
      <c r="G20" s="3"/>
      <c r="H20" s="3"/>
      <c r="I20" s="3"/>
      <c r="J20" s="4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1.25" customHeight="1" x14ac:dyDescent="0.25">
      <c r="A21" s="15"/>
      <c r="B21" s="16"/>
      <c r="C21" s="16"/>
      <c r="D21" s="16"/>
      <c r="E21" s="16"/>
      <c r="F21" s="16"/>
      <c r="G21" s="16"/>
      <c r="H21" s="16"/>
      <c r="I21" s="16"/>
      <c r="J21" s="1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1.25" customHeight="1" x14ac:dyDescent="0.25">
      <c r="A22" s="17" t="s">
        <v>16</v>
      </c>
      <c r="B22" s="18" t="s">
        <v>17</v>
      </c>
      <c r="C22" s="18" t="s">
        <v>18</v>
      </c>
      <c r="D22" s="18" t="s">
        <v>19</v>
      </c>
      <c r="E22" s="18" t="s">
        <v>20</v>
      </c>
      <c r="F22" s="18" t="s">
        <v>21</v>
      </c>
      <c r="G22" s="18" t="s">
        <v>22</v>
      </c>
      <c r="H22" s="18" t="s">
        <v>23</v>
      </c>
      <c r="I22" s="18" t="s">
        <v>24</v>
      </c>
      <c r="J22" s="19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1.25" customHeight="1" x14ac:dyDescent="0.25">
      <c r="A23" s="20" t="s">
        <v>254</v>
      </c>
      <c r="B23" s="2">
        <f>E13/4</f>
        <v>423.8807142857143</v>
      </c>
      <c r="C23" s="3">
        <f t="shared" ref="C23:H23" si="0">B23</f>
        <v>423.8807142857143</v>
      </c>
      <c r="D23" s="3">
        <f t="shared" si="0"/>
        <v>423.8807142857143</v>
      </c>
      <c r="E23" s="3">
        <f t="shared" si="0"/>
        <v>423.8807142857143</v>
      </c>
      <c r="F23" s="3">
        <f t="shared" si="0"/>
        <v>423.8807142857143</v>
      </c>
      <c r="G23" s="3"/>
      <c r="H23" s="3">
        <f t="shared" si="0"/>
        <v>0</v>
      </c>
      <c r="I23" s="3">
        <f t="shared" ref="I23:I27" si="1">C23+D23+E23+F23+G23+H23</f>
        <v>1695.5228571428572</v>
      </c>
      <c r="J23" s="21"/>
      <c r="K23" s="22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1.25" customHeight="1" x14ac:dyDescent="0.25">
      <c r="A24" s="23"/>
      <c r="B24" s="2"/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/>
      <c r="I24" s="3">
        <f t="shared" si="1"/>
        <v>0</v>
      </c>
      <c r="J24" s="21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1.25" customHeight="1" x14ac:dyDescent="0.25">
      <c r="A25" s="23"/>
      <c r="B25" s="2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/>
      <c r="I25" s="3">
        <f t="shared" si="1"/>
        <v>0</v>
      </c>
      <c r="J25" s="21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1.25" customHeight="1" x14ac:dyDescent="0.25">
      <c r="A26" s="23" t="s">
        <v>25</v>
      </c>
      <c r="B26" s="2">
        <f>(E5*0.7)/5</f>
        <v>931.40179999999998</v>
      </c>
      <c r="C26" s="2">
        <f t="shared" ref="C26:H26" si="2">B26</f>
        <v>931.40179999999998</v>
      </c>
      <c r="D26" s="2">
        <f t="shared" si="2"/>
        <v>931.40179999999998</v>
      </c>
      <c r="E26" s="2">
        <f t="shared" si="2"/>
        <v>931.40179999999998</v>
      </c>
      <c r="F26" s="2">
        <f t="shared" si="2"/>
        <v>931.40179999999998</v>
      </c>
      <c r="G26" s="2">
        <f t="shared" si="2"/>
        <v>931.40179999999998</v>
      </c>
      <c r="H26" s="2"/>
      <c r="I26" s="3">
        <f t="shared" si="1"/>
        <v>4657.009</v>
      </c>
      <c r="J26" s="21"/>
      <c r="K26" s="24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1.25" customHeight="1" x14ac:dyDescent="0.25">
      <c r="A27" s="25" t="s">
        <v>255</v>
      </c>
      <c r="B27" s="3">
        <f>(6652.87*0.3)/4</f>
        <v>498.96524999999997</v>
      </c>
      <c r="C27" s="3">
        <f>(6652.87*0.3)/4</f>
        <v>498.96524999999997</v>
      </c>
      <c r="D27" s="3">
        <f>(6652.87*0.3)/4</f>
        <v>498.96524999999997</v>
      </c>
      <c r="E27" s="3">
        <f>(6652.87*0.3)/4</f>
        <v>498.96524999999997</v>
      </c>
      <c r="F27" s="3">
        <f>(6652.87*0.3)/4</f>
        <v>498.96524999999997</v>
      </c>
      <c r="G27" s="3"/>
      <c r="H27" s="3"/>
      <c r="I27" s="3">
        <f t="shared" si="1"/>
        <v>1995.8609999999999</v>
      </c>
      <c r="J27" s="21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1.25" customHeight="1" x14ac:dyDescent="0.25">
      <c r="A28" s="23" t="s">
        <v>24</v>
      </c>
      <c r="B28" s="2"/>
      <c r="C28" s="3">
        <f t="shared" ref="C28:H28" si="3">SUM(C23:C27)</f>
        <v>1854.2477642857143</v>
      </c>
      <c r="D28" s="3">
        <f t="shared" si="3"/>
        <v>1854.2477642857143</v>
      </c>
      <c r="E28" s="3">
        <f t="shared" si="3"/>
        <v>1854.2477642857143</v>
      </c>
      <c r="F28" s="3">
        <f t="shared" si="3"/>
        <v>1854.2477642857143</v>
      </c>
      <c r="G28" s="3">
        <f t="shared" si="3"/>
        <v>931.40179999999998</v>
      </c>
      <c r="H28" s="3">
        <f t="shared" si="3"/>
        <v>0</v>
      </c>
      <c r="I28" s="3">
        <f>I23+I24+I25+I26+I27</f>
        <v>8348.3928571428569</v>
      </c>
      <c r="J28" s="21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1.25" customHeight="1" x14ac:dyDescent="0.25">
      <c r="A29" s="25"/>
      <c r="B29" s="3"/>
      <c r="C29" s="3"/>
      <c r="D29" s="3"/>
      <c r="E29" s="3"/>
      <c r="F29" s="3"/>
      <c r="G29" s="3"/>
      <c r="H29" s="2"/>
      <c r="I29" s="3"/>
      <c r="J29" s="21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1.25" customHeight="1" x14ac:dyDescent="0.25">
      <c r="A30" s="26"/>
      <c r="B30" s="27"/>
      <c r="C30" s="27"/>
      <c r="D30" s="27"/>
      <c r="E30" s="27"/>
      <c r="F30" s="27"/>
      <c r="G30" s="28"/>
      <c r="H30" s="28"/>
      <c r="I30" s="27"/>
      <c r="J30" s="29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1.25" customHeight="1" x14ac:dyDescent="0.25">
      <c r="A31" s="5"/>
      <c r="B31" s="12"/>
      <c r="C31" s="12"/>
      <c r="D31" s="12"/>
      <c r="E31" s="12"/>
      <c r="F31" s="12"/>
      <c r="G31" s="30"/>
      <c r="H31" s="30"/>
      <c r="I31" s="12"/>
      <c r="J31" s="12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1.25" customHeight="1" x14ac:dyDescent="0.25">
      <c r="A32" s="5"/>
      <c r="B32" s="12"/>
      <c r="C32" s="12"/>
      <c r="D32" s="12"/>
      <c r="E32" s="12"/>
      <c r="F32" s="12"/>
      <c r="G32" s="12"/>
      <c r="H32" s="12"/>
      <c r="I32" s="12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1.25" customHeight="1" x14ac:dyDescent="0.25">
      <c r="A33" s="17" t="s">
        <v>28</v>
      </c>
      <c r="B33" s="18" t="s">
        <v>17</v>
      </c>
      <c r="C33" s="31" t="s">
        <v>29</v>
      </c>
      <c r="D33" s="31" t="s">
        <v>30</v>
      </c>
      <c r="E33" s="31" t="s">
        <v>31</v>
      </c>
      <c r="F33" s="31" t="s">
        <v>32</v>
      </c>
      <c r="G33" s="31" t="s">
        <v>33</v>
      </c>
      <c r="H33" s="31" t="s">
        <v>34</v>
      </c>
      <c r="I33" s="18" t="s">
        <v>24</v>
      </c>
      <c r="J33" s="19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1.25" customHeight="1" x14ac:dyDescent="0.25">
      <c r="A34" s="23" t="s">
        <v>35</v>
      </c>
      <c r="B34" s="2">
        <f>E14/15</f>
        <v>83.834476190476195</v>
      </c>
      <c r="C34" s="3">
        <f>B34*7</f>
        <v>586.84133333333341</v>
      </c>
      <c r="D34" s="3">
        <f>B34*2</f>
        <v>167.66895238095239</v>
      </c>
      <c r="E34" s="3">
        <f>B34*2</f>
        <v>167.66895238095239</v>
      </c>
      <c r="F34" s="3">
        <f>B34*2</f>
        <v>167.66895238095239</v>
      </c>
      <c r="G34" s="3">
        <f>B34*2</f>
        <v>167.66895238095239</v>
      </c>
      <c r="H34" s="3">
        <f>B34*0</f>
        <v>0</v>
      </c>
      <c r="I34" s="3">
        <f t="shared" ref="I34:I37" si="4">C34+D34+E34+F34+G34+H34</f>
        <v>1257.517142857143</v>
      </c>
      <c r="J34" s="21"/>
      <c r="K34" s="22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1.25" customHeight="1" x14ac:dyDescent="0.25">
      <c r="A35" s="23"/>
      <c r="B35" s="2"/>
      <c r="C35" s="3"/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f t="shared" si="4"/>
        <v>0</v>
      </c>
      <c r="J35" s="21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1.25" customHeight="1" x14ac:dyDescent="0.25">
      <c r="A36" s="23" t="s">
        <v>36</v>
      </c>
      <c r="B36" s="2">
        <v>250</v>
      </c>
      <c r="C36" s="3">
        <f>B36*3</f>
        <v>750</v>
      </c>
      <c r="D36" s="3">
        <v>0</v>
      </c>
      <c r="E36" s="3">
        <v>0</v>
      </c>
      <c r="F36" s="2">
        <v>0</v>
      </c>
      <c r="G36" s="2">
        <v>0</v>
      </c>
      <c r="H36" s="2">
        <v>0</v>
      </c>
      <c r="I36" s="3">
        <f t="shared" si="4"/>
        <v>750</v>
      </c>
      <c r="J36" s="21"/>
      <c r="K36" s="22" t="s">
        <v>245</v>
      </c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1.25" customHeight="1" x14ac:dyDescent="0.25">
      <c r="A37" s="23" t="s">
        <v>37</v>
      </c>
      <c r="B37" s="2">
        <v>300</v>
      </c>
      <c r="C37" s="3">
        <f>B37*2</f>
        <v>600</v>
      </c>
      <c r="D37" s="3">
        <v>0</v>
      </c>
      <c r="E37" s="3">
        <v>0</v>
      </c>
      <c r="F37" s="2">
        <v>0</v>
      </c>
      <c r="G37" s="2">
        <v>0</v>
      </c>
      <c r="H37" s="2">
        <v>0</v>
      </c>
      <c r="I37" s="3">
        <f t="shared" si="4"/>
        <v>600</v>
      </c>
      <c r="J37" s="21"/>
      <c r="K37" s="22" t="s">
        <v>246</v>
      </c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1.25" customHeight="1" x14ac:dyDescent="0.25">
      <c r="A38" s="23" t="s">
        <v>247</v>
      </c>
      <c r="B38" s="2">
        <v>700</v>
      </c>
      <c r="C38" s="3">
        <v>0</v>
      </c>
      <c r="D38" s="3">
        <f>B38*1</f>
        <v>700</v>
      </c>
      <c r="E38" s="3">
        <v>0</v>
      </c>
      <c r="F38" s="2"/>
      <c r="G38" s="2">
        <v>0</v>
      </c>
      <c r="H38" s="2">
        <v>0</v>
      </c>
      <c r="I38" s="3">
        <f>SUM(C38:H38)</f>
        <v>700</v>
      </c>
      <c r="J38" s="21"/>
      <c r="K38" s="22" t="s">
        <v>248</v>
      </c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1.25" customHeight="1" x14ac:dyDescent="0.25">
      <c r="A39" s="23" t="s">
        <v>241</v>
      </c>
      <c r="B39" s="2">
        <v>250</v>
      </c>
      <c r="C39" s="3">
        <v>0</v>
      </c>
      <c r="D39" s="3">
        <v>0</v>
      </c>
      <c r="E39" s="3">
        <f>B39*3</f>
        <v>750</v>
      </c>
      <c r="F39" s="3">
        <v>0</v>
      </c>
      <c r="G39" s="3"/>
      <c r="H39" s="3"/>
      <c r="I39" s="3">
        <f t="shared" ref="I39:I43" si="5">C39+D39+E39+F39+G39+H39</f>
        <v>750</v>
      </c>
      <c r="J39" s="21"/>
      <c r="K39" s="22" t="s">
        <v>249</v>
      </c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1.25" customHeight="1" x14ac:dyDescent="0.25">
      <c r="A40" s="23" t="s">
        <v>242</v>
      </c>
      <c r="B40" s="2">
        <v>180</v>
      </c>
      <c r="C40" s="3"/>
      <c r="D40" s="3"/>
      <c r="E40" s="3">
        <f>B40*3</f>
        <v>540</v>
      </c>
      <c r="F40" s="3"/>
      <c r="G40" s="3"/>
      <c r="H40" s="3"/>
      <c r="I40" s="3">
        <f>SUM(C40:H40)</f>
        <v>540</v>
      </c>
      <c r="J40" s="21"/>
      <c r="K40" s="22" t="s">
        <v>250</v>
      </c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1.25" customHeight="1" x14ac:dyDescent="0.25">
      <c r="A41" s="23" t="s">
        <v>243</v>
      </c>
      <c r="B41" s="8">
        <v>350</v>
      </c>
      <c r="C41" s="3">
        <f>B41*5</f>
        <v>1750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f t="shared" si="5"/>
        <v>1750</v>
      </c>
      <c r="J41" s="21"/>
      <c r="K41" s="22" t="s">
        <v>251</v>
      </c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1.25" customHeight="1" x14ac:dyDescent="0.25">
      <c r="A42" s="23" t="s">
        <v>41</v>
      </c>
      <c r="B42" s="8">
        <v>260</v>
      </c>
      <c r="C42" s="3">
        <v>0</v>
      </c>
      <c r="D42" s="3">
        <v>0</v>
      </c>
      <c r="E42" s="3"/>
      <c r="F42" s="3">
        <f>B42*2</f>
        <v>520</v>
      </c>
      <c r="G42" s="3">
        <f>B42*2</f>
        <v>520</v>
      </c>
      <c r="H42" s="3">
        <f>B42*2</f>
        <v>520</v>
      </c>
      <c r="I42" s="3">
        <f t="shared" si="5"/>
        <v>1560</v>
      </c>
      <c r="J42" s="21"/>
      <c r="K42" s="22" t="s">
        <v>252</v>
      </c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1.25" customHeight="1" x14ac:dyDescent="0.25">
      <c r="A43" s="23"/>
      <c r="B43" s="2"/>
      <c r="C43" s="3">
        <v>0</v>
      </c>
      <c r="D43" s="3"/>
      <c r="E43" s="3">
        <v>0</v>
      </c>
      <c r="F43" s="3">
        <v>0</v>
      </c>
      <c r="G43" s="3">
        <v>0</v>
      </c>
      <c r="H43" s="3">
        <v>0</v>
      </c>
      <c r="I43" s="3">
        <f t="shared" si="5"/>
        <v>0</v>
      </c>
      <c r="J43" s="21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1.25" customHeight="1" x14ac:dyDescent="0.25">
      <c r="A44" s="23"/>
      <c r="B44" s="2"/>
      <c r="C44" s="3"/>
      <c r="D44" s="3"/>
      <c r="E44" s="3">
        <f>B44*4</f>
        <v>0</v>
      </c>
      <c r="F44" s="3"/>
      <c r="G44" s="3"/>
      <c r="H44" s="3"/>
      <c r="I44" s="3">
        <f>E44</f>
        <v>0</v>
      </c>
      <c r="J44" s="21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1.25" customHeight="1" x14ac:dyDescent="0.25">
      <c r="A45" s="23" t="s">
        <v>24</v>
      </c>
      <c r="B45" s="2"/>
      <c r="C45" s="3">
        <f t="shared" ref="C45:H45" si="6">SUM(C34:C44)</f>
        <v>3686.8413333333333</v>
      </c>
      <c r="D45" s="3">
        <f t="shared" si="6"/>
        <v>867.66895238095242</v>
      </c>
      <c r="E45" s="3">
        <f t="shared" si="6"/>
        <v>1457.6689523809523</v>
      </c>
      <c r="F45" s="3">
        <f t="shared" si="6"/>
        <v>687.66895238095242</v>
      </c>
      <c r="G45" s="3">
        <f t="shared" si="6"/>
        <v>687.66895238095242</v>
      </c>
      <c r="H45" s="3">
        <f t="shared" si="6"/>
        <v>520</v>
      </c>
      <c r="I45" s="3">
        <f>SUM(I36:I42)</f>
        <v>6650</v>
      </c>
      <c r="J45" s="21"/>
      <c r="K45" s="74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1.25" customHeight="1" x14ac:dyDescent="0.25">
      <c r="A46" s="25"/>
      <c r="B46" s="3"/>
      <c r="C46" s="3"/>
      <c r="D46" s="3"/>
      <c r="E46" s="3"/>
      <c r="F46" s="3"/>
      <c r="G46" s="2" t="s">
        <v>26</v>
      </c>
      <c r="H46" s="2">
        <f>E14-I34-I35</f>
        <v>0</v>
      </c>
      <c r="I46" s="3"/>
      <c r="J46" s="21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1.25" customHeight="1" x14ac:dyDescent="0.25">
      <c r="A47" s="26"/>
      <c r="B47" s="27"/>
      <c r="C47" s="27"/>
      <c r="D47" s="27"/>
      <c r="E47" s="27"/>
      <c r="F47" s="27"/>
      <c r="G47" s="28" t="s">
        <v>27</v>
      </c>
      <c r="H47" s="28">
        <f>E6-I36-I37-I38-I39-I41-I42-I43-I40</f>
        <v>2.8699999999998909</v>
      </c>
      <c r="I47" s="27" t="s">
        <v>42</v>
      </c>
      <c r="J47" s="32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1.25" customHeight="1" x14ac:dyDescent="0.25">
      <c r="A48" s="33"/>
      <c r="B48" s="12"/>
      <c r="C48" s="22"/>
      <c r="D48" s="12"/>
      <c r="E48" s="12"/>
      <c r="F48" s="12"/>
      <c r="G48" s="12"/>
      <c r="H48" s="12"/>
      <c r="I48" s="12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1.25" customHeight="1" x14ac:dyDescent="0.25">
      <c r="A49" s="33"/>
      <c r="B49" s="12"/>
      <c r="C49" s="12"/>
      <c r="D49" s="12"/>
      <c r="E49" s="12"/>
      <c r="F49" s="12"/>
      <c r="G49" s="12"/>
      <c r="H49" s="12"/>
      <c r="I49" s="12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1.25" customHeight="1" x14ac:dyDescent="0.25">
      <c r="A50" s="5"/>
      <c r="B50" s="12"/>
      <c r="C50" s="12"/>
      <c r="D50" s="12"/>
      <c r="E50" s="12"/>
      <c r="F50" s="12"/>
      <c r="G50" s="12"/>
      <c r="H50" s="12"/>
      <c r="I50" s="12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1.25" customHeight="1" x14ac:dyDescent="0.25">
      <c r="A51" s="34" t="s">
        <v>43</v>
      </c>
      <c r="B51" s="12"/>
      <c r="C51" s="12"/>
      <c r="D51" s="35" t="s">
        <v>44</v>
      </c>
      <c r="E51" s="12"/>
      <c r="F51" s="12"/>
      <c r="G51" s="12"/>
      <c r="H51" s="12"/>
      <c r="I51" s="12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1.25" customHeight="1" x14ac:dyDescent="0.25">
      <c r="A52" s="5"/>
      <c r="B52" s="12"/>
      <c r="C52" s="12"/>
      <c r="D52" s="12"/>
      <c r="E52" s="12"/>
      <c r="F52" s="12"/>
      <c r="G52" s="12"/>
      <c r="H52" s="12"/>
      <c r="I52" s="12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1.25" customHeight="1" x14ac:dyDescent="0.25">
      <c r="A53" s="5" t="s">
        <v>45</v>
      </c>
      <c r="B53" s="12"/>
      <c r="C53" s="12"/>
      <c r="D53" s="12" t="s">
        <v>46</v>
      </c>
      <c r="E53" s="12"/>
      <c r="F53" s="12"/>
      <c r="G53" s="12"/>
      <c r="H53" s="12"/>
      <c r="I53" s="12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1.25" customHeight="1" x14ac:dyDescent="0.25">
      <c r="A54" s="5" t="s">
        <v>47</v>
      </c>
      <c r="B54" s="12"/>
      <c r="C54" s="12"/>
      <c r="D54" s="12" t="s">
        <v>48</v>
      </c>
      <c r="E54" s="12"/>
      <c r="F54" s="12"/>
      <c r="G54" s="12"/>
      <c r="H54" s="12"/>
      <c r="I54" s="12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1.25" customHeight="1" x14ac:dyDescent="0.25">
      <c r="A55" s="5" t="s">
        <v>49</v>
      </c>
      <c r="B55" s="12"/>
      <c r="C55" s="12"/>
      <c r="D55" s="12" t="s">
        <v>50</v>
      </c>
      <c r="E55" s="12"/>
      <c r="F55" s="12"/>
      <c r="G55" s="12"/>
      <c r="H55" s="12"/>
      <c r="I55" s="12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1.25" customHeight="1" x14ac:dyDescent="0.25">
      <c r="A56" s="5" t="s">
        <v>51</v>
      </c>
      <c r="B56" s="12"/>
      <c r="C56" s="12"/>
      <c r="D56" s="12" t="s">
        <v>52</v>
      </c>
      <c r="E56" s="12"/>
      <c r="F56" s="12"/>
      <c r="G56" s="12"/>
      <c r="H56" s="12"/>
      <c r="I56" s="12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1.25" customHeight="1" x14ac:dyDescent="0.25">
      <c r="A57" s="5" t="s">
        <v>53</v>
      </c>
      <c r="B57" s="12"/>
      <c r="C57" s="12"/>
      <c r="D57" s="12" t="s">
        <v>54</v>
      </c>
      <c r="E57" s="12"/>
      <c r="F57" s="12"/>
      <c r="G57" s="12"/>
      <c r="H57" s="12"/>
      <c r="I57" s="12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1.25" customHeight="1" x14ac:dyDescent="0.25">
      <c r="A58" s="5" t="s">
        <v>55</v>
      </c>
      <c r="B58" s="12"/>
      <c r="C58" s="12"/>
      <c r="D58" s="12" t="s">
        <v>56</v>
      </c>
      <c r="E58" s="12"/>
      <c r="F58" s="12"/>
      <c r="G58" s="12"/>
      <c r="H58" s="12"/>
      <c r="I58" s="12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1.25" customHeight="1" x14ac:dyDescent="0.25">
      <c r="A59" s="5"/>
      <c r="B59" s="12"/>
      <c r="C59" s="12"/>
      <c r="D59" s="12" t="s">
        <v>57</v>
      </c>
      <c r="E59" s="12"/>
      <c r="F59" s="12"/>
      <c r="G59" s="12"/>
      <c r="H59" s="12"/>
      <c r="I59" s="12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1.25" customHeight="1" x14ac:dyDescent="0.25">
      <c r="A60" s="5"/>
      <c r="B60" s="12"/>
      <c r="C60" s="12"/>
      <c r="D60" s="12" t="s">
        <v>58</v>
      </c>
      <c r="E60" s="12"/>
      <c r="F60" s="12"/>
      <c r="G60" s="12"/>
      <c r="H60" s="12"/>
      <c r="I60" s="12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1.25" customHeight="1" x14ac:dyDescent="0.25">
      <c r="A61" s="5"/>
      <c r="B61" s="12"/>
      <c r="C61" s="12"/>
      <c r="D61" s="12" t="s">
        <v>59</v>
      </c>
      <c r="E61" s="12"/>
      <c r="F61" s="12"/>
      <c r="G61" s="12"/>
      <c r="H61" s="12"/>
      <c r="I61" s="12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1.25" customHeight="1" x14ac:dyDescent="0.25">
      <c r="A62" s="5"/>
      <c r="B62" s="12"/>
      <c r="C62" s="12"/>
      <c r="D62" s="12"/>
      <c r="E62" s="12"/>
      <c r="F62" s="12"/>
      <c r="G62" s="12"/>
      <c r="H62" s="12"/>
      <c r="I62" s="12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1.25" customHeight="1" x14ac:dyDescent="0.25">
      <c r="B63" s="12"/>
      <c r="C63" s="12"/>
      <c r="D63" s="12"/>
      <c r="E63" s="12"/>
      <c r="F63" s="12"/>
      <c r="G63" s="12"/>
      <c r="H63" s="12"/>
      <c r="I63" s="12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1.25" customHeight="1" x14ac:dyDescent="0.25">
      <c r="B64" s="12"/>
      <c r="C64" s="12"/>
      <c r="D64" s="12"/>
      <c r="E64" s="12"/>
      <c r="F64" s="12"/>
      <c r="G64" s="12"/>
      <c r="H64" s="12"/>
      <c r="I64" s="12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1.25" customHeight="1" x14ac:dyDescent="0.25">
      <c r="B65" s="12"/>
      <c r="C65" s="12"/>
      <c r="D65" s="12"/>
      <c r="E65" s="12"/>
      <c r="F65" s="12"/>
      <c r="G65" s="12"/>
      <c r="H65" s="12"/>
      <c r="I65" s="12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1.25" customHeight="1" x14ac:dyDescent="0.25">
      <c r="A66" s="5"/>
      <c r="B66" s="12"/>
      <c r="C66" s="12"/>
      <c r="D66" s="12"/>
      <c r="E66" s="12"/>
      <c r="F66" s="12"/>
      <c r="G66" s="12"/>
      <c r="H66" s="12"/>
      <c r="I66" s="12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1.25" customHeight="1" x14ac:dyDescent="0.25">
      <c r="A67" s="5"/>
      <c r="B67" s="12"/>
      <c r="C67" s="12"/>
      <c r="D67" s="12"/>
      <c r="E67" s="12"/>
      <c r="F67" s="12"/>
      <c r="G67" s="12"/>
      <c r="H67" s="12"/>
      <c r="I67" s="12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1.25" customHeight="1" x14ac:dyDescent="0.25">
      <c r="B68" s="12"/>
      <c r="C68" s="12"/>
      <c r="D68" s="12"/>
      <c r="E68" s="12"/>
      <c r="F68" s="12"/>
      <c r="G68" s="12"/>
      <c r="H68" s="12"/>
      <c r="I68" s="12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1.25" customHeight="1" x14ac:dyDescent="0.25">
      <c r="B69" s="12"/>
      <c r="C69" s="12"/>
      <c r="D69" s="12"/>
      <c r="E69" s="12"/>
      <c r="F69" s="12"/>
      <c r="G69" s="12"/>
      <c r="H69" s="12"/>
      <c r="I69" s="12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1.25" customHeight="1" x14ac:dyDescent="0.25">
      <c r="A70" s="5"/>
      <c r="B70" s="12"/>
      <c r="C70" s="12"/>
      <c r="D70" s="12"/>
      <c r="E70" s="12"/>
      <c r="F70" s="12"/>
      <c r="G70" s="12"/>
      <c r="H70" s="12"/>
      <c r="I70" s="12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1.25" customHeight="1" x14ac:dyDescent="0.25">
      <c r="A71" s="5"/>
      <c r="B71" s="12"/>
      <c r="C71" s="12"/>
      <c r="E71" s="12"/>
      <c r="F71" s="12"/>
      <c r="G71" s="12"/>
      <c r="H71" s="12"/>
      <c r="I71" s="12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1.25" customHeight="1" x14ac:dyDescent="0.25">
      <c r="A72" s="5"/>
      <c r="B72" s="12"/>
      <c r="C72" s="12"/>
      <c r="E72" s="12"/>
      <c r="F72" s="12"/>
      <c r="G72" s="12"/>
      <c r="H72" s="12"/>
      <c r="I72" s="12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1.25" customHeight="1" x14ac:dyDescent="0.25">
      <c r="A73" s="5"/>
      <c r="B73" s="12"/>
      <c r="C73" s="12"/>
      <c r="D73" s="12"/>
      <c r="E73" s="12"/>
      <c r="F73" s="12"/>
      <c r="G73" s="12"/>
      <c r="H73" s="12"/>
      <c r="I73" s="12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1.25" customHeight="1" x14ac:dyDescent="0.25">
      <c r="A74" s="5"/>
      <c r="B74" s="12"/>
      <c r="C74" s="12"/>
      <c r="D74" s="12"/>
      <c r="E74" s="12"/>
      <c r="F74" s="12"/>
      <c r="G74" s="12"/>
      <c r="H74" s="12"/>
      <c r="I74" s="12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1.25" customHeight="1" x14ac:dyDescent="0.25">
      <c r="A75" s="5"/>
      <c r="B75" s="12"/>
      <c r="C75" s="12"/>
      <c r="E75" s="12"/>
      <c r="F75" s="12"/>
      <c r="G75" s="12"/>
      <c r="H75" s="12"/>
      <c r="I75" s="12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1.25" customHeight="1" x14ac:dyDescent="0.25">
      <c r="A76" s="5"/>
      <c r="B76" s="12"/>
      <c r="C76" s="12"/>
      <c r="E76" s="12"/>
      <c r="F76" s="12"/>
      <c r="G76" s="12"/>
      <c r="H76" s="12"/>
      <c r="I76" s="12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1.25" customHeight="1" x14ac:dyDescent="0.25">
      <c r="A77" s="5"/>
      <c r="B77" s="12"/>
      <c r="C77" s="12"/>
      <c r="D77" s="12"/>
      <c r="E77" s="12"/>
      <c r="F77" s="12"/>
      <c r="G77" s="12"/>
      <c r="H77" s="12"/>
      <c r="I77" s="12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1.25" customHeight="1" x14ac:dyDescent="0.25">
      <c r="A78" s="5"/>
      <c r="B78" s="12"/>
      <c r="C78" s="12"/>
      <c r="D78" s="12"/>
      <c r="E78" s="12"/>
      <c r="F78" s="12"/>
      <c r="G78" s="12"/>
      <c r="H78" s="12"/>
      <c r="I78" s="12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1.25" customHeight="1" x14ac:dyDescent="0.25">
      <c r="A79" s="5"/>
      <c r="B79" s="12"/>
      <c r="C79" s="12"/>
      <c r="D79" s="12"/>
      <c r="E79" s="12"/>
      <c r="F79" s="12"/>
      <c r="G79" s="12"/>
      <c r="H79" s="12"/>
      <c r="I79" s="12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1.25" customHeight="1" x14ac:dyDescent="0.25">
      <c r="A80" s="5"/>
      <c r="B80" s="12"/>
      <c r="C80" s="12"/>
      <c r="E80" s="12"/>
      <c r="F80" s="12"/>
      <c r="G80" s="12"/>
      <c r="H80" s="12"/>
      <c r="I80" s="12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1.25" customHeight="1" x14ac:dyDescent="0.25">
      <c r="A81" s="5"/>
      <c r="B81" s="12"/>
      <c r="C81" s="12"/>
      <c r="D81" s="12"/>
      <c r="E81" s="12"/>
      <c r="F81" s="12"/>
      <c r="G81" s="12"/>
      <c r="H81" s="12"/>
      <c r="I81" s="12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1.25" customHeight="1" x14ac:dyDescent="0.25">
      <c r="A82" s="5"/>
      <c r="B82" s="12"/>
      <c r="C82" s="12"/>
      <c r="D82" s="12"/>
      <c r="E82" s="12"/>
      <c r="F82" s="12"/>
      <c r="G82" s="12"/>
      <c r="H82" s="12"/>
      <c r="I82" s="12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1.25" customHeight="1" x14ac:dyDescent="0.25">
      <c r="A83" s="5"/>
      <c r="B83" s="12"/>
      <c r="C83" s="12"/>
      <c r="D83" s="12"/>
      <c r="E83" s="12"/>
      <c r="F83" s="12"/>
      <c r="G83" s="12"/>
      <c r="H83" s="12"/>
      <c r="I83" s="12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1.25" customHeight="1" x14ac:dyDescent="0.25">
      <c r="A84" s="5"/>
      <c r="B84" s="12"/>
      <c r="C84" s="12"/>
      <c r="D84" s="12"/>
      <c r="E84" s="12"/>
      <c r="F84" s="12"/>
      <c r="G84" s="12"/>
      <c r="H84" s="12"/>
      <c r="I84" s="12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1.25" customHeight="1" x14ac:dyDescent="0.25">
      <c r="A85" s="5"/>
      <c r="B85" s="12"/>
      <c r="C85" s="12"/>
      <c r="D85" s="12"/>
      <c r="E85" s="12"/>
      <c r="F85" s="12"/>
      <c r="G85" s="12"/>
      <c r="H85" s="12"/>
      <c r="I85" s="12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1.25" customHeight="1" x14ac:dyDescent="0.25">
      <c r="A86" s="5"/>
      <c r="B86" s="12"/>
      <c r="C86" s="12"/>
      <c r="D86" s="12"/>
      <c r="E86" s="12"/>
      <c r="F86" s="12"/>
      <c r="G86" s="12"/>
      <c r="H86" s="12"/>
      <c r="I86" s="12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1.25" customHeight="1" x14ac:dyDescent="0.25">
      <c r="A87" s="5"/>
      <c r="B87" s="12"/>
      <c r="C87" s="12"/>
      <c r="D87" s="12"/>
      <c r="E87" s="12"/>
      <c r="F87" s="12"/>
      <c r="G87" s="12"/>
      <c r="H87" s="12"/>
      <c r="I87" s="12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1.25" customHeight="1" x14ac:dyDescent="0.25">
      <c r="A88" s="5"/>
      <c r="B88" s="12"/>
      <c r="C88" s="12"/>
      <c r="D88" s="12"/>
      <c r="E88" s="12"/>
      <c r="F88" s="12"/>
      <c r="G88" s="12"/>
      <c r="H88" s="12"/>
      <c r="I88" s="12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1.25" customHeight="1" x14ac:dyDescent="0.25">
      <c r="A89" s="5"/>
      <c r="B89" s="12"/>
      <c r="C89" s="12"/>
      <c r="D89" s="12"/>
      <c r="E89" s="12"/>
      <c r="F89" s="12"/>
      <c r="G89" s="12"/>
      <c r="H89" s="12"/>
      <c r="I89" s="12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1.25" customHeight="1" x14ac:dyDescent="0.25">
      <c r="A90" s="5"/>
      <c r="B90" s="12"/>
      <c r="C90" s="12"/>
      <c r="D90" s="12"/>
      <c r="E90" s="12"/>
      <c r="F90" s="12"/>
      <c r="G90" s="12"/>
      <c r="H90" s="12"/>
      <c r="I90" s="12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1.25" customHeight="1" x14ac:dyDescent="0.25">
      <c r="A91" s="5"/>
      <c r="B91" s="12"/>
      <c r="C91" s="12"/>
      <c r="D91" s="12"/>
      <c r="E91" s="12"/>
      <c r="F91" s="12"/>
      <c r="G91" s="12"/>
      <c r="H91" s="12"/>
      <c r="I91" s="12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1.25" customHeight="1" x14ac:dyDescent="0.25">
      <c r="A92" s="5"/>
      <c r="B92" s="12"/>
      <c r="C92" s="12"/>
      <c r="D92" s="12"/>
      <c r="E92" s="12"/>
      <c r="F92" s="12"/>
      <c r="G92" s="12"/>
      <c r="H92" s="12"/>
      <c r="I92" s="12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1.25" customHeight="1" x14ac:dyDescent="0.25">
      <c r="A93" s="5"/>
      <c r="B93" s="12"/>
      <c r="C93" s="12"/>
      <c r="D93" s="12"/>
      <c r="E93" s="12"/>
      <c r="F93" s="12"/>
      <c r="G93" s="12"/>
      <c r="H93" s="12"/>
      <c r="I93" s="12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1.25" customHeight="1" x14ac:dyDescent="0.25">
      <c r="A94" s="5"/>
      <c r="B94" s="12"/>
      <c r="C94" s="12"/>
      <c r="D94" s="12"/>
      <c r="E94" s="12"/>
      <c r="F94" s="12"/>
      <c r="G94" s="12"/>
      <c r="H94" s="12"/>
      <c r="I94" s="12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1.25" customHeight="1" x14ac:dyDescent="0.25">
      <c r="A95" s="5"/>
      <c r="B95" s="12"/>
      <c r="C95" s="12"/>
      <c r="D95" s="12"/>
      <c r="E95" s="12"/>
      <c r="F95" s="12"/>
      <c r="G95" s="12"/>
      <c r="H95" s="12"/>
      <c r="I95" s="12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1.25" customHeight="1" x14ac:dyDescent="0.25">
      <c r="A96" s="5"/>
      <c r="B96" s="12"/>
      <c r="C96" s="12"/>
      <c r="D96" s="12"/>
      <c r="E96" s="12"/>
      <c r="F96" s="12"/>
      <c r="G96" s="12"/>
      <c r="H96" s="12"/>
      <c r="I96" s="12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1.25" customHeight="1" x14ac:dyDescent="0.25">
      <c r="A97" s="5"/>
      <c r="B97" s="12"/>
      <c r="C97" s="12"/>
      <c r="D97" s="12"/>
      <c r="E97" s="12"/>
      <c r="F97" s="12"/>
      <c r="G97" s="12"/>
      <c r="H97" s="12"/>
      <c r="I97" s="12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1.25" customHeight="1" x14ac:dyDescent="0.25">
      <c r="A98" s="5"/>
      <c r="B98" s="12"/>
      <c r="C98" s="12"/>
      <c r="D98" s="12"/>
      <c r="E98" s="12"/>
      <c r="F98" s="12"/>
      <c r="G98" s="12"/>
      <c r="H98" s="12"/>
      <c r="I98" s="12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1.25" customHeight="1" x14ac:dyDescent="0.25">
      <c r="A99" s="5"/>
      <c r="B99" s="12"/>
      <c r="C99" s="12"/>
      <c r="D99" s="12"/>
      <c r="E99" s="12"/>
      <c r="F99" s="12"/>
      <c r="G99" s="12"/>
      <c r="H99" s="12"/>
      <c r="I99" s="12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1.25" customHeight="1" x14ac:dyDescent="0.25">
      <c r="A100" s="5"/>
      <c r="B100" s="12"/>
      <c r="C100" s="12"/>
      <c r="D100" s="12"/>
      <c r="E100" s="12"/>
      <c r="F100" s="12"/>
      <c r="G100" s="12"/>
      <c r="H100" s="12"/>
      <c r="I100" s="12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1.25" customHeight="1" x14ac:dyDescent="0.25">
      <c r="A101" s="5"/>
      <c r="B101" s="12"/>
      <c r="C101" s="12"/>
      <c r="D101" s="12"/>
      <c r="E101" s="12"/>
      <c r="F101" s="12"/>
      <c r="G101" s="12"/>
      <c r="H101" s="12"/>
      <c r="I101" s="12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1.25" customHeight="1" x14ac:dyDescent="0.25">
      <c r="A102" s="5"/>
      <c r="B102" s="12"/>
      <c r="C102" s="12"/>
      <c r="D102" s="12"/>
      <c r="E102" s="12"/>
      <c r="F102" s="12"/>
      <c r="G102" s="12"/>
      <c r="H102" s="12"/>
      <c r="I102" s="12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1.25" customHeight="1" x14ac:dyDescent="0.25">
      <c r="A103" s="5"/>
      <c r="B103" s="12"/>
      <c r="C103" s="12"/>
      <c r="D103" s="12"/>
      <c r="E103" s="12"/>
      <c r="F103" s="12"/>
      <c r="G103" s="12"/>
      <c r="H103" s="12"/>
      <c r="I103" s="12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1.25" customHeight="1" x14ac:dyDescent="0.25">
      <c r="A104" s="5"/>
      <c r="B104" s="12"/>
      <c r="C104" s="12"/>
      <c r="D104" s="12"/>
      <c r="E104" s="12"/>
      <c r="F104" s="12"/>
      <c r="G104" s="12"/>
      <c r="H104" s="12"/>
      <c r="I104" s="12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1.25" customHeight="1" x14ac:dyDescent="0.25">
      <c r="A105" s="5"/>
      <c r="B105" s="12"/>
      <c r="C105" s="12"/>
      <c r="D105" s="12"/>
      <c r="E105" s="12"/>
      <c r="F105" s="12"/>
      <c r="G105" s="12"/>
      <c r="H105" s="12"/>
      <c r="I105" s="12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1.25" customHeight="1" x14ac:dyDescent="0.25">
      <c r="A106" s="5"/>
      <c r="B106" s="12"/>
      <c r="C106" s="12"/>
      <c r="D106" s="12"/>
      <c r="E106" s="12"/>
      <c r="F106" s="12"/>
      <c r="G106" s="12"/>
      <c r="H106" s="12"/>
      <c r="I106" s="12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1.25" customHeight="1" x14ac:dyDescent="0.25">
      <c r="A107" s="5"/>
      <c r="B107" s="12"/>
      <c r="C107" s="12"/>
      <c r="D107" s="12"/>
      <c r="E107" s="12"/>
      <c r="F107" s="12"/>
      <c r="G107" s="12"/>
      <c r="H107" s="12"/>
      <c r="I107" s="12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1.25" customHeight="1" x14ac:dyDescent="0.25">
      <c r="A108" s="5"/>
      <c r="B108" s="12"/>
      <c r="C108" s="12"/>
      <c r="D108" s="12"/>
      <c r="E108" s="12"/>
      <c r="F108" s="12"/>
      <c r="G108" s="12"/>
      <c r="H108" s="12"/>
      <c r="I108" s="12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1.25" customHeight="1" x14ac:dyDescent="0.25">
      <c r="A109" s="5"/>
      <c r="B109" s="12"/>
      <c r="C109" s="12"/>
      <c r="D109" s="12"/>
      <c r="E109" s="12"/>
      <c r="F109" s="12"/>
      <c r="G109" s="12"/>
      <c r="H109" s="12"/>
      <c r="I109" s="12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1.25" customHeight="1" x14ac:dyDescent="0.25">
      <c r="A110" s="5"/>
      <c r="B110" s="12"/>
      <c r="C110" s="12"/>
      <c r="D110" s="12"/>
      <c r="E110" s="12"/>
      <c r="F110" s="12"/>
      <c r="G110" s="12"/>
      <c r="H110" s="12"/>
      <c r="I110" s="12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1.25" customHeight="1" x14ac:dyDescent="0.25">
      <c r="A111" s="5"/>
      <c r="B111" s="12"/>
      <c r="C111" s="12"/>
      <c r="D111" s="12"/>
      <c r="E111" s="12"/>
      <c r="F111" s="12"/>
      <c r="G111" s="12"/>
      <c r="H111" s="12"/>
      <c r="I111" s="12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1.25" customHeight="1" x14ac:dyDescent="0.25">
      <c r="A112" s="5"/>
      <c r="B112" s="12"/>
      <c r="C112" s="12"/>
      <c r="D112" s="12"/>
      <c r="E112" s="12"/>
      <c r="F112" s="12"/>
      <c r="G112" s="12"/>
      <c r="H112" s="12"/>
      <c r="I112" s="12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1.25" customHeight="1" x14ac:dyDescent="0.25">
      <c r="A113" s="5"/>
      <c r="B113" s="12"/>
      <c r="C113" s="12"/>
      <c r="D113" s="12"/>
      <c r="E113" s="12"/>
      <c r="F113" s="12"/>
      <c r="G113" s="12"/>
      <c r="H113" s="12"/>
      <c r="I113" s="12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1.25" customHeight="1" x14ac:dyDescent="0.25">
      <c r="A114" s="5"/>
      <c r="B114" s="12"/>
      <c r="C114" s="12"/>
      <c r="D114" s="12"/>
      <c r="E114" s="12"/>
      <c r="F114" s="12"/>
      <c r="G114" s="12"/>
      <c r="H114" s="12"/>
      <c r="I114" s="12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1.25" customHeight="1" x14ac:dyDescent="0.25">
      <c r="A115" s="5"/>
      <c r="B115" s="12"/>
      <c r="C115" s="12"/>
      <c r="D115" s="12"/>
      <c r="E115" s="12"/>
      <c r="F115" s="12"/>
      <c r="G115" s="12"/>
      <c r="H115" s="12"/>
      <c r="I115" s="12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1.25" customHeight="1" x14ac:dyDescent="0.25">
      <c r="A116" s="5"/>
      <c r="B116" s="12"/>
      <c r="C116" s="12"/>
      <c r="D116" s="12"/>
      <c r="E116" s="12"/>
      <c r="F116" s="12"/>
      <c r="G116" s="12"/>
      <c r="H116" s="12"/>
      <c r="I116" s="12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1.25" customHeight="1" x14ac:dyDescent="0.25">
      <c r="A117" s="5"/>
      <c r="B117" s="12"/>
      <c r="C117" s="12"/>
      <c r="D117" s="12"/>
      <c r="E117" s="12"/>
      <c r="F117" s="12"/>
      <c r="G117" s="12"/>
      <c r="H117" s="12"/>
      <c r="I117" s="12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1.25" customHeight="1" x14ac:dyDescent="0.25">
      <c r="A118" s="5"/>
      <c r="B118" s="12"/>
      <c r="C118" s="12"/>
      <c r="D118" s="12"/>
      <c r="E118" s="12"/>
      <c r="F118" s="12"/>
      <c r="G118" s="12"/>
      <c r="H118" s="12"/>
      <c r="I118" s="12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1.25" customHeight="1" x14ac:dyDescent="0.25">
      <c r="A119" s="5"/>
      <c r="B119" s="12"/>
      <c r="C119" s="12"/>
      <c r="D119" s="12"/>
      <c r="E119" s="12"/>
      <c r="F119" s="12"/>
      <c r="G119" s="12"/>
      <c r="H119" s="12"/>
      <c r="I119" s="12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1.25" customHeight="1" x14ac:dyDescent="0.25">
      <c r="A120" s="5"/>
      <c r="B120" s="12"/>
      <c r="C120" s="12"/>
      <c r="D120" s="12"/>
      <c r="E120" s="12"/>
      <c r="F120" s="12"/>
      <c r="G120" s="12"/>
      <c r="H120" s="12"/>
      <c r="I120" s="12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1.25" customHeight="1" x14ac:dyDescent="0.25">
      <c r="A121" s="5"/>
      <c r="B121" s="12"/>
      <c r="C121" s="12"/>
      <c r="D121" s="12"/>
      <c r="E121" s="12"/>
      <c r="F121" s="12"/>
      <c r="G121" s="12"/>
      <c r="H121" s="12"/>
      <c r="I121" s="12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1.25" customHeight="1" x14ac:dyDescent="0.25">
      <c r="A122" s="5"/>
      <c r="B122" s="12"/>
      <c r="C122" s="12"/>
      <c r="D122" s="12"/>
      <c r="E122" s="12"/>
      <c r="F122" s="12"/>
      <c r="G122" s="12"/>
      <c r="H122" s="12"/>
      <c r="I122" s="12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1.25" customHeight="1" x14ac:dyDescent="0.25">
      <c r="A123" s="5"/>
      <c r="B123" s="12"/>
      <c r="C123" s="12"/>
      <c r="D123" s="12"/>
      <c r="E123" s="12"/>
      <c r="F123" s="12"/>
      <c r="G123" s="12"/>
      <c r="H123" s="12"/>
      <c r="I123" s="12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1.25" customHeight="1" x14ac:dyDescent="0.25">
      <c r="A124" s="5"/>
      <c r="B124" s="12"/>
      <c r="C124" s="12"/>
      <c r="D124" s="12"/>
      <c r="E124" s="12"/>
      <c r="F124" s="12"/>
      <c r="G124" s="12"/>
      <c r="H124" s="12"/>
      <c r="I124" s="12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1.25" customHeight="1" x14ac:dyDescent="0.25">
      <c r="A125" s="5"/>
      <c r="B125" s="12"/>
      <c r="C125" s="12"/>
      <c r="D125" s="12"/>
      <c r="E125" s="12"/>
      <c r="F125" s="12"/>
      <c r="G125" s="12"/>
      <c r="H125" s="12"/>
      <c r="I125" s="12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1.25" customHeight="1" x14ac:dyDescent="0.25">
      <c r="A126" s="5"/>
      <c r="B126" s="12"/>
      <c r="C126" s="12"/>
      <c r="D126" s="12"/>
      <c r="E126" s="12"/>
      <c r="F126" s="12"/>
      <c r="G126" s="12"/>
      <c r="H126" s="12"/>
      <c r="I126" s="12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1.25" customHeight="1" x14ac:dyDescent="0.25">
      <c r="A127" s="5"/>
      <c r="B127" s="12"/>
      <c r="C127" s="12"/>
      <c r="D127" s="12"/>
      <c r="E127" s="12"/>
      <c r="F127" s="12"/>
      <c r="G127" s="12"/>
      <c r="H127" s="12"/>
      <c r="I127" s="12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1.25" customHeight="1" x14ac:dyDescent="0.25">
      <c r="A128" s="5"/>
      <c r="B128" s="12"/>
      <c r="C128" s="12"/>
      <c r="D128" s="12"/>
      <c r="E128" s="12"/>
      <c r="F128" s="12"/>
      <c r="G128" s="12"/>
      <c r="H128" s="12"/>
      <c r="I128" s="12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1.25" customHeight="1" x14ac:dyDescent="0.25">
      <c r="A129" s="5"/>
      <c r="B129" s="12"/>
      <c r="C129" s="12"/>
      <c r="D129" s="12"/>
      <c r="E129" s="12"/>
      <c r="F129" s="12"/>
      <c r="G129" s="12"/>
      <c r="H129" s="12"/>
      <c r="I129" s="12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1.25" customHeight="1" x14ac:dyDescent="0.25">
      <c r="A130" s="5"/>
      <c r="B130" s="12"/>
      <c r="C130" s="12"/>
      <c r="D130" s="12"/>
      <c r="E130" s="12"/>
      <c r="F130" s="12"/>
      <c r="G130" s="12"/>
      <c r="H130" s="12"/>
      <c r="I130" s="12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1.25" customHeight="1" x14ac:dyDescent="0.25">
      <c r="A131" s="5"/>
      <c r="B131" s="12"/>
      <c r="C131" s="12"/>
      <c r="D131" s="12"/>
      <c r="E131" s="12"/>
      <c r="F131" s="12"/>
      <c r="G131" s="12"/>
      <c r="H131" s="12"/>
      <c r="I131" s="12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1.25" customHeight="1" x14ac:dyDescent="0.25">
      <c r="A132" s="5"/>
      <c r="B132" s="12"/>
      <c r="C132" s="12"/>
      <c r="D132" s="12"/>
      <c r="E132" s="12"/>
      <c r="F132" s="12"/>
      <c r="G132" s="12"/>
      <c r="H132" s="12"/>
      <c r="I132" s="12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1.25" customHeight="1" x14ac:dyDescent="0.25">
      <c r="A133" s="5"/>
      <c r="B133" s="12"/>
      <c r="C133" s="12"/>
      <c r="D133" s="12"/>
      <c r="E133" s="12"/>
      <c r="F133" s="12"/>
      <c r="G133" s="12"/>
      <c r="H133" s="12"/>
      <c r="I133" s="12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1.25" customHeight="1" x14ac:dyDescent="0.25">
      <c r="A134" s="5"/>
      <c r="B134" s="12"/>
      <c r="C134" s="12"/>
      <c r="D134" s="12"/>
      <c r="E134" s="12"/>
      <c r="F134" s="12"/>
      <c r="G134" s="12"/>
      <c r="H134" s="12"/>
      <c r="I134" s="12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1.25" customHeight="1" x14ac:dyDescent="0.25">
      <c r="A135" s="5"/>
      <c r="B135" s="12"/>
      <c r="C135" s="12"/>
      <c r="D135" s="12"/>
      <c r="E135" s="12"/>
      <c r="F135" s="12"/>
      <c r="G135" s="12"/>
      <c r="H135" s="12"/>
      <c r="I135" s="12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1.25" customHeight="1" x14ac:dyDescent="0.25">
      <c r="A136" s="5"/>
      <c r="B136" s="12"/>
      <c r="C136" s="12"/>
      <c r="D136" s="12"/>
      <c r="E136" s="12"/>
      <c r="F136" s="12"/>
      <c r="G136" s="12"/>
      <c r="H136" s="12"/>
      <c r="I136" s="12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1.25" customHeight="1" x14ac:dyDescent="0.25">
      <c r="A137" s="5"/>
      <c r="B137" s="12"/>
      <c r="C137" s="12"/>
      <c r="D137" s="12"/>
      <c r="E137" s="12"/>
      <c r="F137" s="12"/>
      <c r="G137" s="12"/>
      <c r="H137" s="12"/>
      <c r="I137" s="12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1.25" customHeight="1" x14ac:dyDescent="0.25">
      <c r="A138" s="5"/>
      <c r="B138" s="12"/>
      <c r="C138" s="12"/>
      <c r="D138" s="12"/>
      <c r="E138" s="12"/>
      <c r="F138" s="12"/>
      <c r="G138" s="12"/>
      <c r="H138" s="12"/>
      <c r="I138" s="12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1.25" customHeight="1" x14ac:dyDescent="0.25">
      <c r="A139" s="5"/>
      <c r="B139" s="12"/>
      <c r="C139" s="12"/>
      <c r="D139" s="12"/>
      <c r="E139" s="12"/>
      <c r="F139" s="12"/>
      <c r="G139" s="12"/>
      <c r="H139" s="12"/>
      <c r="I139" s="12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1.25" customHeight="1" x14ac:dyDescent="0.25">
      <c r="A140" s="5"/>
      <c r="B140" s="12"/>
      <c r="C140" s="12"/>
      <c r="D140" s="12"/>
      <c r="E140" s="12"/>
      <c r="F140" s="12"/>
      <c r="G140" s="12"/>
      <c r="H140" s="12"/>
      <c r="I140" s="12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1.25" customHeight="1" x14ac:dyDescent="0.25">
      <c r="A141" s="5"/>
      <c r="B141" s="12"/>
      <c r="C141" s="12"/>
      <c r="D141" s="12"/>
      <c r="E141" s="12"/>
      <c r="F141" s="12"/>
      <c r="G141" s="12"/>
      <c r="H141" s="12"/>
      <c r="I141" s="12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1.25" customHeight="1" x14ac:dyDescent="0.25">
      <c r="A142" s="5"/>
      <c r="B142" s="12"/>
      <c r="C142" s="12"/>
      <c r="D142" s="12"/>
      <c r="E142" s="12"/>
      <c r="F142" s="12"/>
      <c r="G142" s="12"/>
      <c r="H142" s="12"/>
      <c r="I142" s="12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1.25" customHeight="1" x14ac:dyDescent="0.25">
      <c r="A143" s="5"/>
      <c r="B143" s="12"/>
      <c r="C143" s="12"/>
      <c r="D143" s="12"/>
      <c r="E143" s="12"/>
      <c r="F143" s="12"/>
      <c r="G143" s="12"/>
      <c r="H143" s="12"/>
      <c r="I143" s="12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1.25" customHeight="1" x14ac:dyDescent="0.25">
      <c r="A144" s="5"/>
      <c r="B144" s="12"/>
      <c r="C144" s="12"/>
      <c r="D144" s="12"/>
      <c r="E144" s="12"/>
      <c r="F144" s="12"/>
      <c r="G144" s="12"/>
      <c r="H144" s="12"/>
      <c r="I144" s="12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1.25" customHeight="1" x14ac:dyDescent="0.25">
      <c r="A145" s="5"/>
      <c r="B145" s="12"/>
      <c r="C145" s="12"/>
      <c r="D145" s="12"/>
      <c r="E145" s="12"/>
      <c r="F145" s="12"/>
      <c r="G145" s="12"/>
      <c r="H145" s="12"/>
      <c r="I145" s="12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1.25" customHeight="1" x14ac:dyDescent="0.25">
      <c r="A146" s="5"/>
      <c r="B146" s="12"/>
      <c r="C146" s="12"/>
      <c r="D146" s="12"/>
      <c r="E146" s="12"/>
      <c r="F146" s="12"/>
      <c r="G146" s="12"/>
      <c r="H146" s="12"/>
      <c r="I146" s="12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1.25" customHeight="1" x14ac:dyDescent="0.25">
      <c r="A147" s="5"/>
      <c r="B147" s="12"/>
      <c r="C147" s="12"/>
      <c r="D147" s="12"/>
      <c r="E147" s="12"/>
      <c r="F147" s="12"/>
      <c r="G147" s="12"/>
      <c r="H147" s="12"/>
      <c r="I147" s="12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1.25" customHeight="1" x14ac:dyDescent="0.25">
      <c r="A148" s="5"/>
      <c r="B148" s="12"/>
      <c r="C148" s="12"/>
      <c r="D148" s="12"/>
      <c r="E148" s="12"/>
      <c r="F148" s="12"/>
      <c r="G148" s="12"/>
      <c r="H148" s="12"/>
      <c r="I148" s="12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1.25" customHeight="1" x14ac:dyDescent="0.25">
      <c r="A149" s="5"/>
      <c r="B149" s="12"/>
      <c r="C149" s="12"/>
      <c r="D149" s="12"/>
      <c r="E149" s="12"/>
      <c r="F149" s="12"/>
      <c r="G149" s="12"/>
      <c r="H149" s="12"/>
      <c r="I149" s="12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1.25" customHeight="1" x14ac:dyDescent="0.25">
      <c r="A150" s="5"/>
      <c r="B150" s="12"/>
      <c r="C150" s="12"/>
      <c r="D150" s="12"/>
      <c r="E150" s="12"/>
      <c r="F150" s="12"/>
      <c r="G150" s="12"/>
      <c r="H150" s="12"/>
      <c r="I150" s="12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1.25" customHeight="1" x14ac:dyDescent="0.25">
      <c r="A151" s="5"/>
      <c r="B151" s="12"/>
      <c r="C151" s="12"/>
      <c r="D151" s="12"/>
      <c r="E151" s="12"/>
      <c r="F151" s="12"/>
      <c r="G151" s="12"/>
      <c r="H151" s="12"/>
      <c r="I151" s="12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1.25" customHeight="1" x14ac:dyDescent="0.25">
      <c r="A152" s="5"/>
      <c r="B152" s="12"/>
      <c r="C152" s="12"/>
      <c r="D152" s="12"/>
      <c r="E152" s="12"/>
      <c r="F152" s="12"/>
      <c r="G152" s="12"/>
      <c r="H152" s="12"/>
      <c r="I152" s="12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1.25" customHeight="1" x14ac:dyDescent="0.25">
      <c r="A153" s="5"/>
      <c r="B153" s="12"/>
      <c r="C153" s="12"/>
      <c r="D153" s="12"/>
      <c r="E153" s="12"/>
      <c r="F153" s="12"/>
      <c r="G153" s="12"/>
      <c r="H153" s="12"/>
      <c r="I153" s="12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1.25" customHeight="1" x14ac:dyDescent="0.25">
      <c r="A154" s="5"/>
      <c r="B154" s="12"/>
      <c r="C154" s="12"/>
      <c r="D154" s="12"/>
      <c r="E154" s="12"/>
      <c r="F154" s="12"/>
      <c r="G154" s="12"/>
      <c r="H154" s="12"/>
      <c r="I154" s="12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1.25" customHeight="1" x14ac:dyDescent="0.25">
      <c r="A155" s="5"/>
      <c r="B155" s="12"/>
      <c r="C155" s="12"/>
      <c r="D155" s="12"/>
      <c r="E155" s="12"/>
      <c r="F155" s="12"/>
      <c r="G155" s="12"/>
      <c r="H155" s="12"/>
      <c r="I155" s="12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1.25" customHeight="1" x14ac:dyDescent="0.25">
      <c r="A156" s="5"/>
      <c r="B156" s="12"/>
      <c r="C156" s="12"/>
      <c r="D156" s="12"/>
      <c r="E156" s="12"/>
      <c r="F156" s="12"/>
      <c r="G156" s="12"/>
      <c r="H156" s="12"/>
      <c r="I156" s="12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1.25" customHeight="1" x14ac:dyDescent="0.25">
      <c r="A157" s="5"/>
      <c r="B157" s="12"/>
      <c r="C157" s="12"/>
      <c r="D157" s="12"/>
      <c r="E157" s="12"/>
      <c r="F157" s="12"/>
      <c r="G157" s="12"/>
      <c r="H157" s="12"/>
      <c r="I157" s="12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1.25" customHeight="1" x14ac:dyDescent="0.25">
      <c r="A158" s="5"/>
      <c r="B158" s="12"/>
      <c r="C158" s="12"/>
      <c r="D158" s="12"/>
      <c r="E158" s="12"/>
      <c r="F158" s="12"/>
      <c r="G158" s="12"/>
      <c r="H158" s="12"/>
      <c r="I158" s="12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1.25" customHeight="1" x14ac:dyDescent="0.25">
      <c r="A159" s="5"/>
      <c r="B159" s="12"/>
      <c r="C159" s="12"/>
      <c r="D159" s="12"/>
      <c r="E159" s="12"/>
      <c r="F159" s="12"/>
      <c r="G159" s="12"/>
      <c r="H159" s="12"/>
      <c r="I159" s="12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1.25" customHeight="1" x14ac:dyDescent="0.25">
      <c r="A160" s="5"/>
      <c r="B160" s="12"/>
      <c r="C160" s="12"/>
      <c r="D160" s="12"/>
      <c r="E160" s="12"/>
      <c r="F160" s="12"/>
      <c r="G160" s="12"/>
      <c r="H160" s="12"/>
      <c r="I160" s="12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1.25" customHeight="1" x14ac:dyDescent="0.25">
      <c r="A161" s="5"/>
      <c r="B161" s="12"/>
      <c r="C161" s="12"/>
      <c r="D161" s="12"/>
      <c r="E161" s="12"/>
      <c r="F161" s="12"/>
      <c r="G161" s="12"/>
      <c r="H161" s="12"/>
      <c r="I161" s="12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1.25" customHeight="1" x14ac:dyDescent="0.25">
      <c r="A162" s="5"/>
      <c r="B162" s="12"/>
      <c r="C162" s="12"/>
      <c r="D162" s="12"/>
      <c r="E162" s="12"/>
      <c r="F162" s="12"/>
      <c r="G162" s="12"/>
      <c r="H162" s="12"/>
      <c r="I162" s="12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1.25" customHeight="1" x14ac:dyDescent="0.25">
      <c r="A163" s="5"/>
      <c r="B163" s="12"/>
      <c r="C163" s="12"/>
      <c r="D163" s="12"/>
      <c r="E163" s="12"/>
      <c r="F163" s="12"/>
      <c r="G163" s="12"/>
      <c r="H163" s="12"/>
      <c r="I163" s="12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1.25" customHeight="1" x14ac:dyDescent="0.25">
      <c r="A164" s="5"/>
      <c r="B164" s="12"/>
      <c r="C164" s="12"/>
      <c r="D164" s="12"/>
      <c r="E164" s="12"/>
      <c r="F164" s="12"/>
      <c r="G164" s="12"/>
      <c r="H164" s="12"/>
      <c r="I164" s="12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1.25" customHeight="1" x14ac:dyDescent="0.25">
      <c r="A165" s="5"/>
      <c r="B165" s="12"/>
      <c r="C165" s="12"/>
      <c r="D165" s="12"/>
      <c r="E165" s="12"/>
      <c r="F165" s="12"/>
      <c r="G165" s="12"/>
      <c r="H165" s="12"/>
      <c r="I165" s="12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1.25" customHeight="1" x14ac:dyDescent="0.25">
      <c r="A166" s="5"/>
      <c r="B166" s="12"/>
      <c r="C166" s="12"/>
      <c r="D166" s="12"/>
      <c r="E166" s="12"/>
      <c r="F166" s="12"/>
      <c r="G166" s="12"/>
      <c r="H166" s="12"/>
      <c r="I166" s="12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1.25" customHeight="1" x14ac:dyDescent="0.25">
      <c r="A167" s="5"/>
      <c r="B167" s="12"/>
      <c r="C167" s="12"/>
      <c r="D167" s="12"/>
      <c r="E167" s="12"/>
      <c r="F167" s="12"/>
      <c r="G167" s="12"/>
      <c r="H167" s="12"/>
      <c r="I167" s="12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1.25" customHeight="1" x14ac:dyDescent="0.25">
      <c r="A168" s="5"/>
      <c r="B168" s="12"/>
      <c r="C168" s="12"/>
      <c r="D168" s="12"/>
      <c r="E168" s="12"/>
      <c r="F168" s="12"/>
      <c r="G168" s="12"/>
      <c r="H168" s="12"/>
      <c r="I168" s="12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1.25" customHeight="1" x14ac:dyDescent="0.25">
      <c r="A169" s="5"/>
      <c r="B169" s="12"/>
      <c r="C169" s="12"/>
      <c r="D169" s="12"/>
      <c r="E169" s="12"/>
      <c r="F169" s="12"/>
      <c r="G169" s="12"/>
      <c r="H169" s="12"/>
      <c r="I169" s="12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1.25" customHeight="1" x14ac:dyDescent="0.25">
      <c r="A170" s="5"/>
      <c r="B170" s="12"/>
      <c r="C170" s="12"/>
      <c r="D170" s="12"/>
      <c r="E170" s="12"/>
      <c r="F170" s="12"/>
      <c r="G170" s="12"/>
      <c r="H170" s="12"/>
      <c r="I170" s="12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1.25" customHeight="1" x14ac:dyDescent="0.25">
      <c r="A171" s="5"/>
      <c r="B171" s="12"/>
      <c r="C171" s="12"/>
      <c r="D171" s="12"/>
      <c r="E171" s="12"/>
      <c r="F171" s="12"/>
      <c r="G171" s="12"/>
      <c r="H171" s="12"/>
      <c r="I171" s="12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1.25" customHeight="1" x14ac:dyDescent="0.25">
      <c r="A172" s="5"/>
      <c r="B172" s="12"/>
      <c r="C172" s="12"/>
      <c r="D172" s="12"/>
      <c r="E172" s="12"/>
      <c r="F172" s="12"/>
      <c r="G172" s="12"/>
      <c r="H172" s="12"/>
      <c r="I172" s="12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1.25" customHeight="1" x14ac:dyDescent="0.25">
      <c r="A173" s="5"/>
      <c r="B173" s="12"/>
      <c r="C173" s="12"/>
      <c r="D173" s="12"/>
      <c r="E173" s="12"/>
      <c r="F173" s="12"/>
      <c r="G173" s="12"/>
      <c r="H173" s="12"/>
      <c r="I173" s="12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1.25" customHeight="1" x14ac:dyDescent="0.25">
      <c r="A174" s="5"/>
      <c r="B174" s="12"/>
      <c r="C174" s="12"/>
      <c r="D174" s="12"/>
      <c r="E174" s="12"/>
      <c r="F174" s="12"/>
      <c r="G174" s="12"/>
      <c r="H174" s="12"/>
      <c r="I174" s="12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1.25" customHeight="1" x14ac:dyDescent="0.25">
      <c r="A175" s="5"/>
      <c r="B175" s="12"/>
      <c r="C175" s="12"/>
      <c r="D175" s="12"/>
      <c r="E175" s="12"/>
      <c r="F175" s="12"/>
      <c r="G175" s="12"/>
      <c r="H175" s="12"/>
      <c r="I175" s="12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1.25" customHeight="1" x14ac:dyDescent="0.25">
      <c r="A176" s="5"/>
      <c r="B176" s="12"/>
      <c r="C176" s="12"/>
      <c r="D176" s="12"/>
      <c r="E176" s="12"/>
      <c r="F176" s="12"/>
      <c r="G176" s="12"/>
      <c r="H176" s="12"/>
      <c r="I176" s="12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1.25" customHeight="1" x14ac:dyDescent="0.25">
      <c r="A177" s="5"/>
      <c r="B177" s="12"/>
      <c r="C177" s="12"/>
      <c r="D177" s="12"/>
      <c r="E177" s="12"/>
      <c r="F177" s="12"/>
      <c r="G177" s="12"/>
      <c r="H177" s="12"/>
      <c r="I177" s="12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1.25" customHeight="1" x14ac:dyDescent="0.25">
      <c r="A178" s="5"/>
      <c r="B178" s="12"/>
      <c r="C178" s="12"/>
      <c r="D178" s="12"/>
      <c r="E178" s="12"/>
      <c r="F178" s="12"/>
      <c r="G178" s="12"/>
      <c r="H178" s="12"/>
      <c r="I178" s="12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1.25" customHeight="1" x14ac:dyDescent="0.25">
      <c r="A179" s="5"/>
      <c r="B179" s="12"/>
      <c r="C179" s="12"/>
      <c r="D179" s="12"/>
      <c r="E179" s="12"/>
      <c r="F179" s="12"/>
      <c r="G179" s="12"/>
      <c r="H179" s="12"/>
      <c r="I179" s="12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1.25" customHeight="1" x14ac:dyDescent="0.25">
      <c r="A180" s="5"/>
      <c r="B180" s="12"/>
      <c r="C180" s="12"/>
      <c r="D180" s="12"/>
      <c r="E180" s="12"/>
      <c r="F180" s="12"/>
      <c r="G180" s="12"/>
      <c r="H180" s="12"/>
      <c r="I180" s="12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1.25" customHeight="1" x14ac:dyDescent="0.25">
      <c r="A181" s="5"/>
      <c r="B181" s="12"/>
      <c r="C181" s="12"/>
      <c r="D181" s="12"/>
      <c r="E181" s="12"/>
      <c r="F181" s="12"/>
      <c r="G181" s="12"/>
      <c r="H181" s="12"/>
      <c r="I181" s="12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1.25" customHeight="1" x14ac:dyDescent="0.25">
      <c r="A182" s="5"/>
      <c r="B182" s="12"/>
      <c r="C182" s="12"/>
      <c r="D182" s="12"/>
      <c r="E182" s="12"/>
      <c r="F182" s="12"/>
      <c r="G182" s="12"/>
      <c r="H182" s="12"/>
      <c r="I182" s="12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1.25" customHeight="1" x14ac:dyDescent="0.25">
      <c r="A183" s="5"/>
      <c r="B183" s="12"/>
      <c r="C183" s="12"/>
      <c r="D183" s="12"/>
      <c r="E183" s="12"/>
      <c r="F183" s="12"/>
      <c r="G183" s="12"/>
      <c r="H183" s="12"/>
      <c r="I183" s="12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1.25" customHeight="1" x14ac:dyDescent="0.25">
      <c r="A184" s="5"/>
      <c r="B184" s="12"/>
      <c r="C184" s="12"/>
      <c r="D184" s="12"/>
      <c r="E184" s="12"/>
      <c r="F184" s="12"/>
      <c r="G184" s="12"/>
      <c r="H184" s="12"/>
      <c r="I184" s="12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1.25" customHeight="1" x14ac:dyDescent="0.25">
      <c r="A185" s="5"/>
      <c r="B185" s="12"/>
      <c r="C185" s="12"/>
      <c r="D185" s="12"/>
      <c r="E185" s="12"/>
      <c r="F185" s="12"/>
      <c r="G185" s="12"/>
      <c r="H185" s="12"/>
      <c r="I185" s="12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1.25" customHeight="1" x14ac:dyDescent="0.25">
      <c r="A186" s="5"/>
      <c r="B186" s="12"/>
      <c r="C186" s="12"/>
      <c r="D186" s="12"/>
      <c r="E186" s="12"/>
      <c r="F186" s="12"/>
      <c r="G186" s="12"/>
      <c r="H186" s="12"/>
      <c r="I186" s="12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1.25" customHeight="1" x14ac:dyDescent="0.25">
      <c r="A187" s="5"/>
      <c r="B187" s="12"/>
      <c r="C187" s="12"/>
      <c r="D187" s="12"/>
      <c r="E187" s="12"/>
      <c r="F187" s="12"/>
      <c r="G187" s="12"/>
      <c r="H187" s="12"/>
      <c r="I187" s="12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1.25" customHeight="1" x14ac:dyDescent="0.25">
      <c r="A188" s="5"/>
      <c r="B188" s="12"/>
      <c r="C188" s="12"/>
      <c r="D188" s="12"/>
      <c r="E188" s="12"/>
      <c r="F188" s="12"/>
      <c r="G188" s="12"/>
      <c r="H188" s="12"/>
      <c r="I188" s="12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1.25" customHeight="1" x14ac:dyDescent="0.25">
      <c r="A189" s="5"/>
      <c r="B189" s="12"/>
      <c r="C189" s="12"/>
      <c r="D189" s="12"/>
      <c r="E189" s="12"/>
      <c r="F189" s="12"/>
      <c r="G189" s="12"/>
      <c r="H189" s="12"/>
      <c r="I189" s="12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1.25" customHeight="1" x14ac:dyDescent="0.25">
      <c r="A190" s="5"/>
      <c r="B190" s="12"/>
      <c r="C190" s="12"/>
      <c r="D190" s="12"/>
      <c r="E190" s="12"/>
      <c r="F190" s="12"/>
      <c r="G190" s="12"/>
      <c r="H190" s="12"/>
      <c r="I190" s="12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1.25" customHeight="1" x14ac:dyDescent="0.25">
      <c r="A191" s="5"/>
      <c r="B191" s="12"/>
      <c r="C191" s="12"/>
      <c r="D191" s="12"/>
      <c r="E191" s="12"/>
      <c r="F191" s="12"/>
      <c r="G191" s="12"/>
      <c r="H191" s="12"/>
      <c r="I191" s="12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1.25" customHeight="1" x14ac:dyDescent="0.25">
      <c r="A192" s="5"/>
      <c r="B192" s="12"/>
      <c r="C192" s="12"/>
      <c r="D192" s="12"/>
      <c r="E192" s="12"/>
      <c r="F192" s="12"/>
      <c r="G192" s="12"/>
      <c r="H192" s="12"/>
      <c r="I192" s="12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1.25" customHeight="1" x14ac:dyDescent="0.25">
      <c r="A193" s="5"/>
      <c r="B193" s="12"/>
      <c r="C193" s="12"/>
      <c r="D193" s="12"/>
      <c r="E193" s="12"/>
      <c r="F193" s="12"/>
      <c r="G193" s="12"/>
      <c r="H193" s="12"/>
      <c r="I193" s="12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1.25" customHeight="1" x14ac:dyDescent="0.25">
      <c r="A194" s="5"/>
      <c r="B194" s="12"/>
      <c r="C194" s="12"/>
      <c r="D194" s="12"/>
      <c r="E194" s="12"/>
      <c r="F194" s="12"/>
      <c r="G194" s="12"/>
      <c r="H194" s="12"/>
      <c r="I194" s="12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1.25" customHeight="1" x14ac:dyDescent="0.25">
      <c r="A195" s="5"/>
      <c r="B195" s="12"/>
      <c r="C195" s="12"/>
      <c r="D195" s="12"/>
      <c r="E195" s="12"/>
      <c r="F195" s="12"/>
      <c r="G195" s="12"/>
      <c r="H195" s="12"/>
      <c r="I195" s="12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1.25" customHeight="1" x14ac:dyDescent="0.25">
      <c r="A196" s="5"/>
      <c r="B196" s="12"/>
      <c r="C196" s="12"/>
      <c r="D196" s="12"/>
      <c r="E196" s="12"/>
      <c r="F196" s="12"/>
      <c r="G196" s="12"/>
      <c r="H196" s="12"/>
      <c r="I196" s="12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1.25" customHeight="1" x14ac:dyDescent="0.25">
      <c r="A197" s="5"/>
      <c r="B197" s="12"/>
      <c r="C197" s="12"/>
      <c r="D197" s="12"/>
      <c r="E197" s="12"/>
      <c r="F197" s="12"/>
      <c r="G197" s="12"/>
      <c r="H197" s="12"/>
      <c r="I197" s="12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1.25" customHeight="1" x14ac:dyDescent="0.25">
      <c r="A198" s="5"/>
      <c r="B198" s="12"/>
      <c r="C198" s="12"/>
      <c r="D198" s="12"/>
      <c r="E198" s="12"/>
      <c r="F198" s="12"/>
      <c r="G198" s="12"/>
      <c r="H198" s="12"/>
      <c r="I198" s="12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1.25" customHeight="1" x14ac:dyDescent="0.25">
      <c r="A199" s="5"/>
      <c r="B199" s="12"/>
      <c r="C199" s="12"/>
      <c r="D199" s="12"/>
      <c r="E199" s="12"/>
      <c r="F199" s="12"/>
      <c r="G199" s="12"/>
      <c r="H199" s="12"/>
      <c r="I199" s="12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1.25" customHeight="1" x14ac:dyDescent="0.25">
      <c r="A200" s="5"/>
      <c r="B200" s="12"/>
      <c r="C200" s="12"/>
      <c r="D200" s="12"/>
      <c r="E200" s="12"/>
      <c r="F200" s="12"/>
      <c r="G200" s="12"/>
      <c r="H200" s="12"/>
      <c r="I200" s="12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1.25" customHeight="1" x14ac:dyDescent="0.25">
      <c r="A201" s="5"/>
      <c r="B201" s="12"/>
      <c r="C201" s="12"/>
      <c r="D201" s="12"/>
      <c r="E201" s="12"/>
      <c r="F201" s="12"/>
      <c r="G201" s="12"/>
      <c r="H201" s="12"/>
      <c r="I201" s="12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1.25" customHeight="1" x14ac:dyDescent="0.25">
      <c r="A202" s="5"/>
      <c r="B202" s="12"/>
      <c r="C202" s="12"/>
      <c r="D202" s="12"/>
      <c r="E202" s="12"/>
      <c r="F202" s="12"/>
      <c r="G202" s="12"/>
      <c r="H202" s="12"/>
      <c r="I202" s="12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1.25" customHeight="1" x14ac:dyDescent="0.25">
      <c r="A203" s="5"/>
      <c r="B203" s="12"/>
      <c r="C203" s="12"/>
      <c r="D203" s="12"/>
      <c r="E203" s="12"/>
      <c r="F203" s="12"/>
      <c r="G203" s="12"/>
      <c r="H203" s="12"/>
      <c r="I203" s="12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1.25" customHeight="1" x14ac:dyDescent="0.25">
      <c r="A204" s="5"/>
      <c r="B204" s="12"/>
      <c r="C204" s="12"/>
      <c r="D204" s="12"/>
      <c r="E204" s="12"/>
      <c r="F204" s="12"/>
      <c r="G204" s="12"/>
      <c r="H204" s="12"/>
      <c r="I204" s="12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1.25" customHeight="1" x14ac:dyDescent="0.25">
      <c r="A205" s="5"/>
      <c r="B205" s="12"/>
      <c r="C205" s="12"/>
      <c r="D205" s="12"/>
      <c r="E205" s="12"/>
      <c r="F205" s="12"/>
      <c r="G205" s="12"/>
      <c r="H205" s="12"/>
      <c r="I205" s="12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1.25" customHeight="1" x14ac:dyDescent="0.25">
      <c r="A206" s="5"/>
      <c r="B206" s="12"/>
      <c r="C206" s="12"/>
      <c r="D206" s="12"/>
      <c r="E206" s="12"/>
      <c r="F206" s="12"/>
      <c r="G206" s="12"/>
      <c r="H206" s="12"/>
      <c r="I206" s="12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1.25" customHeight="1" x14ac:dyDescent="0.25">
      <c r="A207" s="5"/>
      <c r="B207" s="12"/>
      <c r="C207" s="12"/>
      <c r="D207" s="12"/>
      <c r="E207" s="12"/>
      <c r="F207" s="12"/>
      <c r="G207" s="12"/>
      <c r="H207" s="12"/>
      <c r="I207" s="12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1.25" customHeight="1" x14ac:dyDescent="0.25">
      <c r="A208" s="5"/>
      <c r="B208" s="12"/>
      <c r="C208" s="12"/>
      <c r="D208" s="12"/>
      <c r="E208" s="12"/>
      <c r="F208" s="12"/>
      <c r="G208" s="12"/>
      <c r="H208" s="12"/>
      <c r="I208" s="12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1.25" customHeight="1" x14ac:dyDescent="0.25">
      <c r="A209" s="5"/>
      <c r="B209" s="12"/>
      <c r="C209" s="12"/>
      <c r="D209" s="12"/>
      <c r="E209" s="12"/>
      <c r="F209" s="12"/>
      <c r="G209" s="12"/>
      <c r="H209" s="12"/>
      <c r="I209" s="12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1.25" customHeight="1" x14ac:dyDescent="0.25">
      <c r="A210" s="5"/>
      <c r="B210" s="12"/>
      <c r="C210" s="12"/>
      <c r="D210" s="12"/>
      <c r="E210" s="12"/>
      <c r="F210" s="12"/>
      <c r="G210" s="12"/>
      <c r="H210" s="12"/>
      <c r="I210" s="12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1.25" customHeight="1" x14ac:dyDescent="0.25">
      <c r="A211" s="5"/>
      <c r="B211" s="12"/>
      <c r="C211" s="12"/>
      <c r="D211" s="12"/>
      <c r="E211" s="12"/>
      <c r="F211" s="12"/>
      <c r="G211" s="12"/>
      <c r="H211" s="12"/>
      <c r="I211" s="12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1.25" customHeight="1" x14ac:dyDescent="0.25">
      <c r="A212" s="5"/>
      <c r="B212" s="12"/>
      <c r="C212" s="12"/>
      <c r="D212" s="12"/>
      <c r="E212" s="12"/>
      <c r="F212" s="12"/>
      <c r="G212" s="12"/>
      <c r="H212" s="12"/>
      <c r="I212" s="12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1.25" customHeight="1" x14ac:dyDescent="0.25">
      <c r="A213" s="5"/>
      <c r="B213" s="12"/>
      <c r="C213" s="12"/>
      <c r="D213" s="12"/>
      <c r="E213" s="12"/>
      <c r="F213" s="12"/>
      <c r="G213" s="12"/>
      <c r="H213" s="12"/>
      <c r="I213" s="12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1.25" customHeight="1" x14ac:dyDescent="0.25">
      <c r="A214" s="5"/>
      <c r="B214" s="12"/>
      <c r="C214" s="12"/>
      <c r="D214" s="12"/>
      <c r="E214" s="12"/>
      <c r="F214" s="12"/>
      <c r="G214" s="12"/>
      <c r="H214" s="12"/>
      <c r="I214" s="12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1.25" customHeight="1" x14ac:dyDescent="0.25">
      <c r="A215" s="5"/>
      <c r="B215" s="12"/>
      <c r="C215" s="12"/>
      <c r="D215" s="12"/>
      <c r="E215" s="12"/>
      <c r="F215" s="12"/>
      <c r="G215" s="12"/>
      <c r="H215" s="12"/>
      <c r="I215" s="12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1.25" customHeight="1" x14ac:dyDescent="0.25">
      <c r="A216" s="5"/>
      <c r="B216" s="12"/>
      <c r="C216" s="12"/>
      <c r="D216" s="12"/>
      <c r="E216" s="12"/>
      <c r="F216" s="12"/>
      <c r="G216" s="12"/>
      <c r="H216" s="12"/>
      <c r="I216" s="12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1.25" customHeight="1" x14ac:dyDescent="0.25">
      <c r="A217" s="5"/>
      <c r="B217" s="12"/>
      <c r="C217" s="12"/>
      <c r="D217" s="12"/>
      <c r="E217" s="12"/>
      <c r="F217" s="12"/>
      <c r="G217" s="12"/>
      <c r="H217" s="12"/>
      <c r="I217" s="12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1.25" customHeight="1" x14ac:dyDescent="0.25">
      <c r="A218" s="5"/>
      <c r="B218" s="12"/>
      <c r="C218" s="12"/>
      <c r="D218" s="12"/>
      <c r="E218" s="12"/>
      <c r="F218" s="12"/>
      <c r="G218" s="12"/>
      <c r="H218" s="12"/>
      <c r="I218" s="12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1.25" customHeight="1" x14ac:dyDescent="0.25">
      <c r="A219" s="5"/>
      <c r="B219" s="12"/>
      <c r="C219" s="12"/>
      <c r="D219" s="12"/>
      <c r="E219" s="12"/>
      <c r="F219" s="12"/>
      <c r="G219" s="12"/>
      <c r="H219" s="12"/>
      <c r="I219" s="12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1.25" customHeight="1" x14ac:dyDescent="0.25">
      <c r="A220" s="5"/>
      <c r="B220" s="12"/>
      <c r="C220" s="12"/>
      <c r="D220" s="12"/>
      <c r="E220" s="12"/>
      <c r="F220" s="12"/>
      <c r="G220" s="12"/>
      <c r="H220" s="12"/>
      <c r="I220" s="12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1.25" customHeight="1" x14ac:dyDescent="0.25">
      <c r="A221" s="5"/>
      <c r="B221" s="12"/>
      <c r="C221" s="12"/>
      <c r="D221" s="12"/>
      <c r="E221" s="12"/>
      <c r="F221" s="12"/>
      <c r="G221" s="12"/>
      <c r="H221" s="12"/>
      <c r="I221" s="12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1.25" customHeight="1" x14ac:dyDescent="0.25">
      <c r="A222" s="5"/>
      <c r="B222" s="12"/>
      <c r="C222" s="12"/>
      <c r="D222" s="12"/>
      <c r="E222" s="12"/>
      <c r="F222" s="12"/>
      <c r="G222" s="12"/>
      <c r="H222" s="12"/>
      <c r="I222" s="12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1.25" customHeight="1" x14ac:dyDescent="0.25">
      <c r="A223" s="5"/>
      <c r="B223" s="12"/>
      <c r="C223" s="12"/>
      <c r="D223" s="12"/>
      <c r="E223" s="12"/>
      <c r="F223" s="12"/>
      <c r="G223" s="12"/>
      <c r="H223" s="12"/>
      <c r="I223" s="12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1.25" customHeight="1" x14ac:dyDescent="0.25">
      <c r="A224" s="5"/>
      <c r="B224" s="12"/>
      <c r="C224" s="12"/>
      <c r="D224" s="12"/>
      <c r="E224" s="12"/>
      <c r="F224" s="12"/>
      <c r="G224" s="12"/>
      <c r="H224" s="12"/>
      <c r="I224" s="12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1.25" customHeight="1" x14ac:dyDescent="0.25">
      <c r="A225" s="5"/>
      <c r="B225" s="12"/>
      <c r="C225" s="12"/>
      <c r="D225" s="12"/>
      <c r="E225" s="12"/>
      <c r="F225" s="12"/>
      <c r="G225" s="12"/>
      <c r="H225" s="12"/>
      <c r="I225" s="12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1.25" customHeight="1" x14ac:dyDescent="0.25">
      <c r="A226" s="5"/>
      <c r="B226" s="12"/>
      <c r="C226" s="12"/>
      <c r="D226" s="12"/>
      <c r="E226" s="12"/>
      <c r="F226" s="12"/>
      <c r="G226" s="12"/>
      <c r="H226" s="12"/>
      <c r="I226" s="12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1.25" customHeight="1" x14ac:dyDescent="0.25">
      <c r="A227" s="5"/>
      <c r="B227" s="12"/>
      <c r="C227" s="12"/>
      <c r="D227" s="12"/>
      <c r="E227" s="12"/>
      <c r="F227" s="12"/>
      <c r="G227" s="12"/>
      <c r="H227" s="12"/>
      <c r="I227" s="12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1.25" customHeight="1" x14ac:dyDescent="0.25">
      <c r="A228" s="5"/>
      <c r="B228" s="12"/>
      <c r="C228" s="12"/>
      <c r="D228" s="12"/>
      <c r="E228" s="12"/>
      <c r="F228" s="12"/>
      <c r="G228" s="12"/>
      <c r="H228" s="12"/>
      <c r="I228" s="12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1.25" customHeight="1" x14ac:dyDescent="0.25">
      <c r="A229" s="5"/>
      <c r="B229" s="12"/>
      <c r="C229" s="12"/>
      <c r="D229" s="12"/>
      <c r="E229" s="12"/>
      <c r="F229" s="12"/>
      <c r="G229" s="12"/>
      <c r="H229" s="12"/>
      <c r="I229" s="12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1.25" customHeight="1" x14ac:dyDescent="0.25">
      <c r="A230" s="5"/>
      <c r="B230" s="12"/>
      <c r="C230" s="12"/>
      <c r="D230" s="12"/>
      <c r="E230" s="12"/>
      <c r="F230" s="12"/>
      <c r="G230" s="12"/>
      <c r="H230" s="12"/>
      <c r="I230" s="12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1.25" customHeight="1" x14ac:dyDescent="0.25">
      <c r="A231" s="5"/>
      <c r="B231" s="12"/>
      <c r="C231" s="12"/>
      <c r="D231" s="12"/>
      <c r="E231" s="12"/>
      <c r="F231" s="12"/>
      <c r="G231" s="12"/>
      <c r="H231" s="12"/>
      <c r="I231" s="12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1.25" customHeight="1" x14ac:dyDescent="0.25">
      <c r="A232" s="5"/>
      <c r="B232" s="12"/>
      <c r="C232" s="12"/>
      <c r="D232" s="12"/>
      <c r="E232" s="12"/>
      <c r="F232" s="12"/>
      <c r="G232" s="12"/>
      <c r="H232" s="12"/>
      <c r="I232" s="12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1.25" customHeight="1" x14ac:dyDescent="0.25">
      <c r="A233" s="5"/>
      <c r="B233" s="12"/>
      <c r="C233" s="12"/>
      <c r="D233" s="12"/>
      <c r="E233" s="12"/>
      <c r="F233" s="12"/>
      <c r="G233" s="12"/>
      <c r="H233" s="12"/>
      <c r="I233" s="12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1.25" customHeight="1" x14ac:dyDescent="0.25">
      <c r="A234" s="5"/>
      <c r="B234" s="12"/>
      <c r="C234" s="12"/>
      <c r="D234" s="12"/>
      <c r="E234" s="12"/>
      <c r="F234" s="12"/>
      <c r="G234" s="12"/>
      <c r="H234" s="12"/>
      <c r="I234" s="12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1.25" customHeight="1" x14ac:dyDescent="0.25">
      <c r="A235" s="5"/>
      <c r="B235" s="12"/>
      <c r="C235" s="12"/>
      <c r="D235" s="12"/>
      <c r="E235" s="12"/>
      <c r="F235" s="12"/>
      <c r="G235" s="12"/>
      <c r="H235" s="12"/>
      <c r="I235" s="12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1.25" customHeight="1" x14ac:dyDescent="0.25">
      <c r="A236" s="5"/>
      <c r="B236" s="12"/>
      <c r="C236" s="12"/>
      <c r="D236" s="12"/>
      <c r="E236" s="12"/>
      <c r="F236" s="12"/>
      <c r="G236" s="12"/>
      <c r="H236" s="12"/>
      <c r="I236" s="12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1.25" customHeight="1" x14ac:dyDescent="0.25">
      <c r="A237" s="5"/>
      <c r="B237" s="12"/>
      <c r="C237" s="12"/>
      <c r="D237" s="12"/>
      <c r="E237" s="12"/>
      <c r="F237" s="12"/>
      <c r="G237" s="12"/>
      <c r="H237" s="12"/>
      <c r="I237" s="12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1.25" customHeight="1" x14ac:dyDescent="0.25">
      <c r="A238" s="5"/>
      <c r="B238" s="12"/>
      <c r="C238" s="12"/>
      <c r="D238" s="12"/>
      <c r="E238" s="12"/>
      <c r="F238" s="12"/>
      <c r="G238" s="12"/>
      <c r="H238" s="12"/>
      <c r="I238" s="12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1.25" customHeight="1" x14ac:dyDescent="0.25">
      <c r="A239" s="5"/>
      <c r="B239" s="12"/>
      <c r="C239" s="12"/>
      <c r="D239" s="12"/>
      <c r="E239" s="12"/>
      <c r="F239" s="12"/>
      <c r="G239" s="12"/>
      <c r="H239" s="12"/>
      <c r="I239" s="12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1.25" customHeight="1" x14ac:dyDescent="0.25">
      <c r="A240" s="5"/>
      <c r="B240" s="12"/>
      <c r="C240" s="12"/>
      <c r="D240" s="12"/>
      <c r="E240" s="12"/>
      <c r="F240" s="12"/>
      <c r="G240" s="12"/>
      <c r="H240" s="12"/>
      <c r="I240" s="12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1.25" customHeight="1" x14ac:dyDescent="0.25">
      <c r="A241" s="5"/>
      <c r="B241" s="12"/>
      <c r="C241" s="12"/>
      <c r="D241" s="12"/>
      <c r="E241" s="12"/>
      <c r="F241" s="12"/>
      <c r="G241" s="12"/>
      <c r="H241" s="12"/>
      <c r="I241" s="12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1.25" customHeight="1" x14ac:dyDescent="0.25">
      <c r="A242" s="5"/>
      <c r="B242" s="12"/>
      <c r="C242" s="12"/>
      <c r="D242" s="12"/>
      <c r="E242" s="12"/>
      <c r="F242" s="12"/>
      <c r="G242" s="12"/>
      <c r="H242" s="12"/>
      <c r="I242" s="12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1.25" customHeight="1" x14ac:dyDescent="0.25">
      <c r="A243" s="5"/>
      <c r="B243" s="12"/>
      <c r="C243" s="12"/>
      <c r="D243" s="12"/>
      <c r="E243" s="12"/>
      <c r="F243" s="12"/>
      <c r="G243" s="12"/>
      <c r="H243" s="12"/>
      <c r="I243" s="12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1.25" customHeight="1" x14ac:dyDescent="0.25">
      <c r="A244" s="5"/>
      <c r="B244" s="12"/>
      <c r="C244" s="12"/>
      <c r="D244" s="12"/>
      <c r="E244" s="12"/>
      <c r="F244" s="12"/>
      <c r="G244" s="12"/>
      <c r="H244" s="12"/>
      <c r="I244" s="12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1.25" customHeight="1" x14ac:dyDescent="0.25">
      <c r="A245" s="5"/>
      <c r="B245" s="12"/>
      <c r="C245" s="12"/>
      <c r="D245" s="12"/>
      <c r="E245" s="12"/>
      <c r="F245" s="12"/>
      <c r="G245" s="12"/>
      <c r="H245" s="12"/>
      <c r="I245" s="12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1.25" customHeight="1" x14ac:dyDescent="0.25">
      <c r="A246" s="5"/>
      <c r="B246" s="12"/>
      <c r="C246" s="12"/>
      <c r="D246" s="12"/>
      <c r="E246" s="12"/>
      <c r="F246" s="12"/>
      <c r="G246" s="12"/>
      <c r="H246" s="12"/>
      <c r="I246" s="12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1.25" customHeight="1" x14ac:dyDescent="0.25">
      <c r="A247" s="5"/>
      <c r="B247" s="12"/>
      <c r="C247" s="12"/>
      <c r="D247" s="12"/>
      <c r="E247" s="12"/>
      <c r="F247" s="12"/>
      <c r="G247" s="12"/>
      <c r="H247" s="12"/>
      <c r="I247" s="12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1.25" customHeight="1" x14ac:dyDescent="0.25">
      <c r="A248" s="5"/>
      <c r="B248" s="12"/>
      <c r="C248" s="12"/>
      <c r="D248" s="12"/>
      <c r="E248" s="12"/>
      <c r="F248" s="12"/>
      <c r="G248" s="12"/>
      <c r="H248" s="12"/>
      <c r="I248" s="12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1.25" customHeight="1" x14ac:dyDescent="0.25">
      <c r="A249" s="5"/>
      <c r="B249" s="12"/>
      <c r="C249" s="12"/>
      <c r="D249" s="12"/>
      <c r="E249" s="12"/>
      <c r="F249" s="12"/>
      <c r="G249" s="12"/>
      <c r="H249" s="12"/>
      <c r="I249" s="12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1.25" customHeight="1" x14ac:dyDescent="0.25">
      <c r="A250" s="5"/>
      <c r="B250" s="12"/>
      <c r="C250" s="12"/>
      <c r="D250" s="12"/>
      <c r="E250" s="12"/>
      <c r="F250" s="12"/>
      <c r="G250" s="12"/>
      <c r="H250" s="12"/>
      <c r="I250" s="12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1.25" customHeight="1" x14ac:dyDescent="0.25">
      <c r="A251" s="5"/>
      <c r="B251" s="12"/>
      <c r="C251" s="12"/>
      <c r="D251" s="12"/>
      <c r="E251" s="12"/>
      <c r="F251" s="12"/>
      <c r="G251" s="12"/>
      <c r="H251" s="12"/>
      <c r="I251" s="12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1.25" customHeight="1" x14ac:dyDescent="0.25">
      <c r="A252" s="5"/>
      <c r="B252" s="12"/>
      <c r="C252" s="12"/>
      <c r="D252" s="12"/>
      <c r="E252" s="12"/>
      <c r="F252" s="12"/>
      <c r="G252" s="12"/>
      <c r="H252" s="12"/>
      <c r="I252" s="12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1.25" customHeight="1" x14ac:dyDescent="0.25">
      <c r="A253" s="5"/>
      <c r="B253" s="12"/>
      <c r="C253" s="12"/>
      <c r="D253" s="12"/>
      <c r="E253" s="12"/>
      <c r="F253" s="12"/>
      <c r="G253" s="12"/>
      <c r="H253" s="12"/>
      <c r="I253" s="12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1.25" customHeight="1" x14ac:dyDescent="0.25">
      <c r="A254" s="5"/>
      <c r="B254" s="12"/>
      <c r="C254" s="12"/>
      <c r="D254" s="12"/>
      <c r="E254" s="12"/>
      <c r="F254" s="12"/>
      <c r="G254" s="12"/>
      <c r="H254" s="12"/>
      <c r="I254" s="12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1.25" customHeight="1" x14ac:dyDescent="0.25">
      <c r="A255" s="5"/>
      <c r="B255" s="12"/>
      <c r="C255" s="12"/>
      <c r="D255" s="12"/>
      <c r="E255" s="12"/>
      <c r="F255" s="12"/>
      <c r="G255" s="12"/>
      <c r="H255" s="12"/>
      <c r="I255" s="12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1.25" customHeight="1" x14ac:dyDescent="0.25">
      <c r="A256" s="5"/>
      <c r="B256" s="12"/>
      <c r="C256" s="12"/>
      <c r="D256" s="12"/>
      <c r="E256" s="12"/>
      <c r="F256" s="12"/>
      <c r="G256" s="12"/>
      <c r="H256" s="12"/>
      <c r="I256" s="12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1.25" customHeight="1" x14ac:dyDescent="0.25">
      <c r="A257" s="5"/>
      <c r="B257" s="12"/>
      <c r="C257" s="12"/>
      <c r="D257" s="12"/>
      <c r="E257" s="12"/>
      <c r="F257" s="12"/>
      <c r="G257" s="12"/>
      <c r="H257" s="12"/>
      <c r="I257" s="12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1.25" customHeight="1" x14ac:dyDescent="0.25">
      <c r="A258" s="5"/>
      <c r="B258" s="12"/>
      <c r="C258" s="12"/>
      <c r="D258" s="12"/>
      <c r="E258" s="12"/>
      <c r="F258" s="12"/>
      <c r="G258" s="12"/>
      <c r="H258" s="12"/>
      <c r="I258" s="12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1.25" customHeight="1" x14ac:dyDescent="0.25">
      <c r="A259" s="5"/>
      <c r="B259" s="12"/>
      <c r="C259" s="12"/>
      <c r="D259" s="12"/>
      <c r="E259" s="12"/>
      <c r="F259" s="12"/>
      <c r="G259" s="12"/>
      <c r="H259" s="12"/>
      <c r="I259" s="12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1.25" customHeight="1" x14ac:dyDescent="0.25">
      <c r="A260" s="5"/>
      <c r="B260" s="12"/>
      <c r="C260" s="12"/>
      <c r="D260" s="12"/>
      <c r="E260" s="12"/>
      <c r="F260" s="12"/>
      <c r="G260" s="12"/>
      <c r="H260" s="12"/>
      <c r="I260" s="12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1.25" customHeight="1" x14ac:dyDescent="0.25">
      <c r="A261" s="5"/>
      <c r="B261" s="12"/>
      <c r="C261" s="12"/>
      <c r="D261" s="12"/>
      <c r="E261" s="12"/>
      <c r="F261" s="12"/>
      <c r="G261" s="12"/>
      <c r="H261" s="12"/>
      <c r="I261" s="12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1.25" customHeight="1" x14ac:dyDescent="0.25">
      <c r="A262" s="5"/>
      <c r="B262" s="12"/>
      <c r="C262" s="12"/>
      <c r="D262" s="12"/>
      <c r="E262" s="12"/>
      <c r="F262" s="12"/>
      <c r="G262" s="12"/>
      <c r="H262" s="12"/>
      <c r="I262" s="12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1.25" customHeight="1" x14ac:dyDescent="0.25">
      <c r="A263" s="5"/>
      <c r="B263" s="12"/>
      <c r="C263" s="12"/>
      <c r="D263" s="12"/>
      <c r="E263" s="12"/>
      <c r="F263" s="12"/>
      <c r="G263" s="12"/>
      <c r="H263" s="12"/>
      <c r="I263" s="12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1.25" customHeight="1" x14ac:dyDescent="0.25">
      <c r="A264" s="5"/>
      <c r="B264" s="12"/>
      <c r="C264" s="12"/>
      <c r="D264" s="12"/>
      <c r="E264" s="12"/>
      <c r="F264" s="12"/>
      <c r="G264" s="12"/>
      <c r="H264" s="12"/>
      <c r="I264" s="12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1.25" customHeight="1" x14ac:dyDescent="0.25">
      <c r="A265" s="5"/>
      <c r="B265" s="12"/>
      <c r="C265" s="12"/>
      <c r="D265" s="12"/>
      <c r="E265" s="12"/>
      <c r="F265" s="12"/>
      <c r="G265" s="12"/>
      <c r="H265" s="12"/>
      <c r="I265" s="12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1.25" customHeight="1" x14ac:dyDescent="0.25">
      <c r="A266" s="5"/>
      <c r="B266" s="12"/>
      <c r="C266" s="12"/>
      <c r="D266" s="12"/>
      <c r="E266" s="12"/>
      <c r="F266" s="12"/>
      <c r="G266" s="12"/>
      <c r="H266" s="12"/>
      <c r="I266" s="12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1.25" customHeight="1" x14ac:dyDescent="0.25">
      <c r="A267" s="5"/>
      <c r="B267" s="12"/>
      <c r="C267" s="12"/>
      <c r="D267" s="12"/>
      <c r="E267" s="12"/>
      <c r="F267" s="12"/>
      <c r="G267" s="12"/>
      <c r="H267" s="12"/>
      <c r="I267" s="12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1.25" customHeight="1" x14ac:dyDescent="0.25">
      <c r="A268" s="5"/>
      <c r="B268" s="12"/>
      <c r="C268" s="12"/>
      <c r="D268" s="12"/>
      <c r="E268" s="12"/>
      <c r="F268" s="12"/>
      <c r="G268" s="12"/>
      <c r="H268" s="12"/>
      <c r="I268" s="12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1.25" customHeight="1" x14ac:dyDescent="0.25">
      <c r="A269" s="5"/>
      <c r="B269" s="12"/>
      <c r="C269" s="12"/>
      <c r="D269" s="12"/>
      <c r="E269" s="12"/>
      <c r="F269" s="12"/>
      <c r="G269" s="12"/>
      <c r="H269" s="12"/>
      <c r="I269" s="12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1.25" customHeight="1" x14ac:dyDescent="0.25">
      <c r="A270" s="5"/>
      <c r="B270" s="12"/>
      <c r="C270" s="12"/>
      <c r="D270" s="12"/>
      <c r="E270" s="12"/>
      <c r="F270" s="12"/>
      <c r="G270" s="12"/>
      <c r="H270" s="12"/>
      <c r="I270" s="12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1.25" customHeight="1" x14ac:dyDescent="0.25">
      <c r="A271" s="5"/>
      <c r="B271" s="12"/>
      <c r="C271" s="12"/>
      <c r="D271" s="12"/>
      <c r="E271" s="12"/>
      <c r="F271" s="12"/>
      <c r="G271" s="12"/>
      <c r="H271" s="12"/>
      <c r="I271" s="12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1.25" customHeight="1" x14ac:dyDescent="0.25">
      <c r="A272" s="5"/>
      <c r="B272" s="12"/>
      <c r="C272" s="12"/>
      <c r="D272" s="12"/>
      <c r="E272" s="12"/>
      <c r="F272" s="12"/>
      <c r="G272" s="12"/>
      <c r="H272" s="12"/>
      <c r="I272" s="12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1.25" customHeight="1" x14ac:dyDescent="0.25">
      <c r="A273" s="5"/>
      <c r="B273" s="12"/>
      <c r="C273" s="12"/>
      <c r="D273" s="12"/>
      <c r="E273" s="12"/>
      <c r="F273" s="12"/>
      <c r="G273" s="12"/>
      <c r="H273" s="12"/>
      <c r="I273" s="12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1.25" customHeight="1" x14ac:dyDescent="0.25">
      <c r="A274" s="5"/>
      <c r="B274" s="12"/>
      <c r="C274" s="12"/>
      <c r="D274" s="12"/>
      <c r="E274" s="12"/>
      <c r="F274" s="12"/>
      <c r="G274" s="12"/>
      <c r="H274" s="12"/>
      <c r="I274" s="12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1.25" customHeight="1" x14ac:dyDescent="0.25">
      <c r="A275" s="5"/>
      <c r="B275" s="12"/>
      <c r="C275" s="12"/>
      <c r="D275" s="12"/>
      <c r="E275" s="12"/>
      <c r="F275" s="12"/>
      <c r="G275" s="12"/>
      <c r="H275" s="12"/>
      <c r="I275" s="12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1.25" customHeight="1" x14ac:dyDescent="0.25">
      <c r="A276" s="5"/>
      <c r="B276" s="12"/>
      <c r="C276" s="12"/>
      <c r="D276" s="12"/>
      <c r="E276" s="12"/>
      <c r="F276" s="12"/>
      <c r="G276" s="12"/>
      <c r="H276" s="12"/>
      <c r="I276" s="12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1.25" customHeight="1" x14ac:dyDescent="0.25">
      <c r="A277" s="5"/>
      <c r="B277" s="12"/>
      <c r="C277" s="12"/>
      <c r="D277" s="12"/>
      <c r="E277" s="12"/>
      <c r="F277" s="12"/>
      <c r="G277" s="12"/>
      <c r="H277" s="12"/>
      <c r="I277" s="12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1.25" customHeight="1" x14ac:dyDescent="0.25">
      <c r="A278" s="5"/>
      <c r="B278" s="12"/>
      <c r="C278" s="12"/>
      <c r="D278" s="12"/>
      <c r="E278" s="12"/>
      <c r="F278" s="12"/>
      <c r="G278" s="12"/>
      <c r="H278" s="12"/>
      <c r="I278" s="12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1.25" customHeight="1" x14ac:dyDescent="0.25">
      <c r="A279" s="5"/>
      <c r="B279" s="12"/>
      <c r="C279" s="12"/>
      <c r="D279" s="12"/>
      <c r="E279" s="12"/>
      <c r="F279" s="12"/>
      <c r="G279" s="12"/>
      <c r="H279" s="12"/>
      <c r="I279" s="12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1.25" customHeight="1" x14ac:dyDescent="0.25">
      <c r="A280" s="5"/>
      <c r="B280" s="12"/>
      <c r="C280" s="12"/>
      <c r="D280" s="12"/>
      <c r="E280" s="12"/>
      <c r="F280" s="12"/>
      <c r="G280" s="12"/>
      <c r="H280" s="12"/>
      <c r="I280" s="12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25"/>
    <row r="282" spans="1:26" ht="15.75" customHeight="1" x14ac:dyDescent="0.25"/>
    <row r="283" spans="1:26" ht="15.75" customHeight="1" x14ac:dyDescent="0.25"/>
    <row r="284" spans="1:26" ht="15.75" customHeight="1" x14ac:dyDescent="0.25"/>
    <row r="285" spans="1:26" ht="15.75" customHeight="1" x14ac:dyDescent="0.25"/>
    <row r="286" spans="1:26" ht="15.75" customHeight="1" x14ac:dyDescent="0.25"/>
    <row r="287" spans="1:26" ht="15.75" customHeight="1" x14ac:dyDescent="0.25"/>
    <row r="288" spans="1:26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</sheetData>
  <pageMargins left="0.40585159031481299" right="0.34003781891241092" top="0.5703860188208183" bottom="0.55941705692041788" header="0" footer="0"/>
  <pageSetup paperSize="9" orientation="landscape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000"/>
  <sheetViews>
    <sheetView workbookViewId="0"/>
  </sheetViews>
  <sheetFormatPr defaultColWidth="14.44140625" defaultRowHeight="15" customHeight="1" x14ac:dyDescent="0.25"/>
  <cols>
    <col min="1" max="1" width="32.33203125" customWidth="1"/>
    <col min="2" max="2" width="13.33203125" customWidth="1"/>
    <col min="3" max="4" width="13.109375" customWidth="1"/>
    <col min="5" max="5" width="13" customWidth="1"/>
    <col min="6" max="6" width="13.109375" customWidth="1"/>
    <col min="7" max="7" width="12.6640625" customWidth="1"/>
    <col min="8" max="8" width="11.88671875" customWidth="1"/>
    <col min="9" max="9" width="13.6640625" customWidth="1"/>
    <col min="10" max="10" width="9.88671875" customWidth="1"/>
  </cols>
  <sheetData>
    <row r="1" spans="1:10" ht="12.75" customHeight="1" x14ac:dyDescent="0.25">
      <c r="A1" s="54" t="s">
        <v>164</v>
      </c>
      <c r="B1" s="55"/>
      <c r="C1" s="56"/>
      <c r="D1" s="56"/>
      <c r="E1" s="56"/>
      <c r="F1" s="56"/>
      <c r="G1" s="56"/>
      <c r="H1" s="56"/>
      <c r="I1" s="56"/>
      <c r="J1" s="57"/>
    </row>
    <row r="2" spans="1:10" ht="12.75" customHeight="1" x14ac:dyDescent="0.25">
      <c r="A2" s="57"/>
      <c r="B2" s="56"/>
      <c r="C2" s="56"/>
      <c r="D2" s="56"/>
      <c r="E2" s="56"/>
      <c r="F2" s="56"/>
      <c r="G2" s="56"/>
      <c r="H2" s="56"/>
      <c r="I2" s="56"/>
      <c r="J2" s="57"/>
    </row>
    <row r="3" spans="1:10" ht="12.75" customHeight="1" x14ac:dyDescent="0.25">
      <c r="A3" s="57" t="s">
        <v>176</v>
      </c>
      <c r="B3" s="56"/>
      <c r="C3" s="56"/>
      <c r="D3" s="56"/>
      <c r="E3" s="56"/>
      <c r="F3" s="56">
        <f>92290.82*20%</f>
        <v>18458.164000000001</v>
      </c>
      <c r="G3" s="56"/>
      <c r="H3" s="56"/>
      <c r="I3" s="56"/>
      <c r="J3" s="57"/>
    </row>
    <row r="4" spans="1:10" ht="12.75" customHeight="1" x14ac:dyDescent="0.25">
      <c r="A4" s="57"/>
      <c r="B4" s="56"/>
      <c r="C4" s="55" t="s">
        <v>96</v>
      </c>
      <c r="D4" s="55"/>
      <c r="E4" s="55">
        <f>F3/3</f>
        <v>6152.7213333333339</v>
      </c>
      <c r="F4" s="56"/>
      <c r="G4" s="56"/>
      <c r="H4" s="56"/>
      <c r="I4" s="56"/>
      <c r="J4" s="57"/>
    </row>
    <row r="5" spans="1:10" ht="12.75" customHeight="1" x14ac:dyDescent="0.25">
      <c r="A5" s="57"/>
      <c r="B5" s="56"/>
      <c r="C5" s="55" t="s">
        <v>97</v>
      </c>
      <c r="D5" s="55"/>
      <c r="E5" s="55">
        <f>F3/3*2</f>
        <v>12305.442666666668</v>
      </c>
      <c r="F5" s="56"/>
      <c r="G5" s="56"/>
      <c r="H5" s="56"/>
      <c r="I5" s="56"/>
      <c r="J5" s="57"/>
    </row>
    <row r="6" spans="1:10" ht="12.75" customHeight="1" x14ac:dyDescent="0.25">
      <c r="A6" s="57" t="s">
        <v>134</v>
      </c>
      <c r="B6" s="56"/>
      <c r="C6" s="56"/>
      <c r="D6" s="56"/>
      <c r="E6" s="56"/>
      <c r="F6" s="56">
        <f>14.5*1.327</f>
        <v>19.241499999999998</v>
      </c>
      <c r="G6" s="56"/>
      <c r="H6" s="56"/>
      <c r="I6" s="56"/>
      <c r="J6" s="57"/>
    </row>
    <row r="7" spans="1:10" ht="12.75" customHeight="1" x14ac:dyDescent="0.25">
      <c r="A7" s="57" t="s">
        <v>135</v>
      </c>
      <c r="B7" s="56"/>
      <c r="C7" s="56"/>
      <c r="D7" s="56"/>
      <c r="E7" s="56"/>
      <c r="F7" s="56">
        <f>12.5*1.327</f>
        <v>16.587499999999999</v>
      </c>
      <c r="G7" s="56"/>
      <c r="H7" s="56"/>
      <c r="I7" s="56"/>
      <c r="J7" s="57"/>
    </row>
    <row r="8" spans="1:10" ht="12.75" customHeight="1" x14ac:dyDescent="0.25">
      <c r="A8" s="57"/>
      <c r="B8" s="56"/>
      <c r="C8" s="56"/>
      <c r="D8" s="56"/>
      <c r="E8" s="56"/>
      <c r="F8" s="56"/>
      <c r="G8" s="56"/>
      <c r="H8" s="56"/>
      <c r="I8" s="56"/>
      <c r="J8" s="57"/>
    </row>
    <row r="9" spans="1:10" ht="12.75" customHeight="1" x14ac:dyDescent="0.25">
      <c r="A9" s="57" t="s">
        <v>8</v>
      </c>
      <c r="B9" s="56"/>
      <c r="C9" s="56"/>
      <c r="D9" s="56"/>
      <c r="E9" s="56"/>
      <c r="F9" s="56"/>
      <c r="G9" s="56"/>
      <c r="H9" s="56"/>
      <c r="I9" s="56"/>
      <c r="J9" s="57"/>
    </row>
    <row r="10" spans="1:10" ht="12.75" customHeight="1" x14ac:dyDescent="0.25">
      <c r="A10" s="57"/>
      <c r="B10" s="56"/>
      <c r="C10" s="56"/>
      <c r="D10" s="56"/>
      <c r="E10" s="56"/>
      <c r="F10" s="56">
        <v>4752</v>
      </c>
      <c r="G10" s="56"/>
      <c r="H10" s="56"/>
      <c r="I10" s="56"/>
      <c r="J10" s="57"/>
    </row>
    <row r="11" spans="1:10" ht="12.75" customHeight="1" x14ac:dyDescent="0.25">
      <c r="A11" s="57"/>
      <c r="B11" s="56"/>
      <c r="C11" s="55" t="s">
        <v>96</v>
      </c>
      <c r="D11" s="55"/>
      <c r="E11" s="55">
        <f>F10/3</f>
        <v>1584</v>
      </c>
      <c r="F11" s="56"/>
      <c r="G11" s="56"/>
      <c r="H11" s="56"/>
      <c r="I11" s="56"/>
      <c r="J11" s="57"/>
    </row>
    <row r="12" spans="1:10" ht="12.75" customHeight="1" x14ac:dyDescent="0.25">
      <c r="A12" s="57"/>
      <c r="B12" s="56"/>
      <c r="C12" s="55" t="s">
        <v>97</v>
      </c>
      <c r="D12" s="55"/>
      <c r="E12" s="55">
        <f>F10/3*2</f>
        <v>3168</v>
      </c>
      <c r="F12" s="56"/>
      <c r="G12" s="56"/>
      <c r="H12" s="56"/>
      <c r="I12" s="56"/>
      <c r="J12" s="57"/>
    </row>
    <row r="13" spans="1:10" ht="12.75" customHeight="1" x14ac:dyDescent="0.25">
      <c r="A13" s="57"/>
      <c r="B13" s="56"/>
      <c r="C13" s="56"/>
      <c r="D13" s="56"/>
      <c r="E13" s="56"/>
      <c r="F13" s="56"/>
      <c r="G13" s="56"/>
      <c r="H13" s="56"/>
      <c r="I13" s="56"/>
      <c r="J13" s="57"/>
    </row>
    <row r="14" spans="1:10" ht="12.75" customHeight="1" x14ac:dyDescent="0.25">
      <c r="A14" s="57" t="s">
        <v>98</v>
      </c>
      <c r="B14" s="56"/>
      <c r="C14" s="56"/>
      <c r="D14" s="56"/>
      <c r="E14" s="56"/>
      <c r="F14" s="56">
        <f>F3+F10</f>
        <v>23210.164000000001</v>
      </c>
      <c r="G14" s="56"/>
      <c r="H14" s="56"/>
      <c r="I14" s="56"/>
      <c r="J14" s="57"/>
    </row>
    <row r="15" spans="1:10" ht="12.75" customHeight="1" x14ac:dyDescent="0.25">
      <c r="A15" s="57"/>
      <c r="B15" s="56"/>
      <c r="C15" s="56"/>
      <c r="D15" s="56"/>
      <c r="E15" s="56"/>
      <c r="F15" s="56"/>
      <c r="G15" s="56"/>
      <c r="H15" s="56"/>
      <c r="I15" s="56"/>
      <c r="J15" s="57"/>
    </row>
    <row r="16" spans="1:10" ht="12.75" customHeight="1" x14ac:dyDescent="0.25">
      <c r="A16" s="54" t="s">
        <v>150</v>
      </c>
      <c r="B16" s="55"/>
      <c r="C16" s="56"/>
      <c r="D16" s="56"/>
      <c r="E16" s="56"/>
      <c r="F16" s="56"/>
      <c r="G16" s="56"/>
      <c r="H16" s="56"/>
      <c r="I16" s="56"/>
      <c r="J16" s="57"/>
    </row>
    <row r="17" spans="1:10" ht="12.75" customHeight="1" x14ac:dyDescent="0.25">
      <c r="A17" s="54" t="s">
        <v>177</v>
      </c>
      <c r="B17" s="55"/>
      <c r="C17" s="56"/>
      <c r="D17" s="56"/>
      <c r="E17" s="56"/>
      <c r="F17" s="56"/>
      <c r="G17" s="56"/>
      <c r="H17" s="56"/>
      <c r="I17" s="56"/>
      <c r="J17" s="57"/>
    </row>
    <row r="18" spans="1:10" ht="12.75" customHeight="1" x14ac:dyDescent="0.25">
      <c r="A18" s="58"/>
      <c r="B18" s="59"/>
      <c r="C18" s="59"/>
      <c r="D18" s="59"/>
      <c r="E18" s="59"/>
      <c r="F18" s="59"/>
      <c r="G18" s="59"/>
      <c r="H18" s="59"/>
      <c r="I18" s="59"/>
      <c r="J18" s="58"/>
    </row>
    <row r="19" spans="1:10" ht="12.75" customHeight="1" x14ac:dyDescent="0.25">
      <c r="A19" s="60" t="s">
        <v>16</v>
      </c>
      <c r="B19" s="61" t="s">
        <v>17</v>
      </c>
      <c r="C19" s="61" t="s">
        <v>152</v>
      </c>
      <c r="D19" s="61" t="s">
        <v>102</v>
      </c>
      <c r="E19" s="61" t="s">
        <v>138</v>
      </c>
      <c r="F19" s="61" t="s">
        <v>174</v>
      </c>
      <c r="G19" s="61" t="s">
        <v>105</v>
      </c>
      <c r="H19" s="61"/>
      <c r="I19" s="61" t="s">
        <v>24</v>
      </c>
      <c r="J19" s="62"/>
    </row>
    <row r="20" spans="1:10" ht="12.75" customHeight="1" x14ac:dyDescent="0.25">
      <c r="A20" s="63" t="s">
        <v>107</v>
      </c>
      <c r="B20" s="55"/>
      <c r="C20" s="56"/>
      <c r="D20" s="56">
        <f>E11/4</f>
        <v>396</v>
      </c>
      <c r="E20" s="56">
        <f>E11/4</f>
        <v>396</v>
      </c>
      <c r="F20" s="56">
        <f>E11/4</f>
        <v>396</v>
      </c>
      <c r="G20" s="56">
        <f>E11/4</f>
        <v>396</v>
      </c>
      <c r="H20" s="56">
        <v>0</v>
      </c>
      <c r="I20" s="56">
        <f t="shared" ref="I20:I24" si="0">C20+D20+E20+F20+G20+H20</f>
        <v>1584</v>
      </c>
      <c r="J20" s="64"/>
    </row>
    <row r="21" spans="1:10" ht="12.75" customHeight="1" x14ac:dyDescent="0.25">
      <c r="A21" s="63" t="s">
        <v>178</v>
      </c>
      <c r="B21" s="55"/>
      <c r="C21" s="56">
        <v>800</v>
      </c>
      <c r="D21" s="56">
        <v>800</v>
      </c>
      <c r="E21" s="56">
        <v>700</v>
      </c>
      <c r="F21" s="56">
        <v>350</v>
      </c>
      <c r="G21" s="56">
        <v>700</v>
      </c>
      <c r="H21" s="56">
        <v>0</v>
      </c>
      <c r="I21" s="56">
        <f t="shared" si="0"/>
        <v>3350</v>
      </c>
      <c r="J21" s="64"/>
    </row>
    <row r="22" spans="1:10" ht="12.75" customHeight="1" x14ac:dyDescent="0.25">
      <c r="A22" s="63" t="s">
        <v>109</v>
      </c>
      <c r="B22" s="55">
        <v>300</v>
      </c>
      <c r="C22" s="56">
        <v>0</v>
      </c>
      <c r="D22" s="56">
        <v>0</v>
      </c>
      <c r="E22" s="56">
        <v>0</v>
      </c>
      <c r="F22" s="56">
        <v>0</v>
      </c>
      <c r="G22" s="56">
        <v>300</v>
      </c>
      <c r="H22" s="56">
        <v>0</v>
      </c>
      <c r="I22" s="56">
        <f t="shared" si="0"/>
        <v>300</v>
      </c>
      <c r="J22" s="64"/>
    </row>
    <row r="23" spans="1:10" ht="12.75" customHeight="1" x14ac:dyDescent="0.25">
      <c r="A23" s="63" t="s">
        <v>154</v>
      </c>
      <c r="B23" s="55">
        <v>500</v>
      </c>
      <c r="C23" s="55">
        <v>500</v>
      </c>
      <c r="D23" s="55">
        <v>500</v>
      </c>
      <c r="E23" s="55">
        <v>500</v>
      </c>
      <c r="F23" s="55">
        <v>500</v>
      </c>
      <c r="G23" s="55">
        <v>500</v>
      </c>
      <c r="H23" s="56"/>
      <c r="I23" s="56">
        <f t="shared" si="0"/>
        <v>2500</v>
      </c>
      <c r="J23" s="64"/>
    </row>
    <row r="24" spans="1:10" ht="12.75" customHeight="1" x14ac:dyDescent="0.25">
      <c r="A24" s="65"/>
      <c r="B24" s="56"/>
      <c r="C24" s="56"/>
      <c r="D24" s="56"/>
      <c r="E24" s="56"/>
      <c r="F24" s="56"/>
      <c r="G24" s="56"/>
      <c r="H24" s="56"/>
      <c r="I24" s="56">
        <f t="shared" si="0"/>
        <v>0</v>
      </c>
      <c r="J24" s="64"/>
    </row>
    <row r="25" spans="1:10" ht="12.75" customHeight="1" x14ac:dyDescent="0.25">
      <c r="A25" s="63" t="s">
        <v>24</v>
      </c>
      <c r="B25" s="55"/>
      <c r="C25" s="56">
        <f t="shared" ref="C25:H25" si="1">SUM(C20:C24)</f>
        <v>1300</v>
      </c>
      <c r="D25" s="56">
        <f t="shared" si="1"/>
        <v>1696</v>
      </c>
      <c r="E25" s="56">
        <f t="shared" si="1"/>
        <v>1596</v>
      </c>
      <c r="F25" s="56">
        <f t="shared" si="1"/>
        <v>1246</v>
      </c>
      <c r="G25" s="56">
        <f t="shared" si="1"/>
        <v>1896</v>
      </c>
      <c r="H25" s="56">
        <f t="shared" si="1"/>
        <v>0</v>
      </c>
      <c r="I25" s="56">
        <f>I20+I21+I22+I23+I24</f>
        <v>7734</v>
      </c>
      <c r="J25" s="64"/>
    </row>
    <row r="26" spans="1:10" ht="12.75" customHeight="1" x14ac:dyDescent="0.25">
      <c r="A26" s="65"/>
      <c r="B26" s="56"/>
      <c r="C26" s="56"/>
      <c r="D26" s="56"/>
      <c r="E26" s="56"/>
      <c r="F26" s="56"/>
      <c r="G26" s="55" t="s">
        <v>26</v>
      </c>
      <c r="H26" s="55">
        <f>E11-I20</f>
        <v>0</v>
      </c>
      <c r="I26" s="56"/>
      <c r="J26" s="64"/>
    </row>
    <row r="27" spans="1:10" ht="12.75" customHeight="1" x14ac:dyDescent="0.25">
      <c r="A27" s="66"/>
      <c r="B27" s="67"/>
      <c r="C27" s="67"/>
      <c r="D27" s="67"/>
      <c r="E27" s="67"/>
      <c r="F27" s="67"/>
      <c r="G27" s="68" t="s">
        <v>27</v>
      </c>
      <c r="H27" s="68">
        <f>E4-I21-I22-I23-I24</f>
        <v>2.7213333333338596</v>
      </c>
      <c r="I27" s="67"/>
      <c r="J27" s="69"/>
    </row>
    <row r="28" spans="1:10" ht="12.75" customHeight="1" x14ac:dyDescent="0.25">
      <c r="A28" s="70"/>
      <c r="B28" s="38"/>
      <c r="C28" s="38"/>
      <c r="D28" s="38"/>
      <c r="E28" s="38"/>
      <c r="F28" s="38"/>
      <c r="G28" s="38"/>
      <c r="H28" s="38"/>
      <c r="I28" s="38"/>
      <c r="J28" s="70"/>
    </row>
    <row r="29" spans="1:10" ht="12.75" customHeight="1" x14ac:dyDescent="0.25">
      <c r="A29" s="60" t="s">
        <v>28</v>
      </c>
      <c r="B29" s="61" t="s">
        <v>17</v>
      </c>
      <c r="C29" s="71" t="s">
        <v>155</v>
      </c>
      <c r="D29" s="71" t="s">
        <v>179</v>
      </c>
      <c r="E29" s="71" t="s">
        <v>157</v>
      </c>
      <c r="F29" s="71" t="s">
        <v>180</v>
      </c>
      <c r="G29" s="71" t="s">
        <v>159</v>
      </c>
      <c r="H29" s="71" t="s">
        <v>160</v>
      </c>
      <c r="I29" s="61" t="s">
        <v>24</v>
      </c>
      <c r="J29" s="62"/>
    </row>
    <row r="30" spans="1:10" ht="12.75" customHeight="1" x14ac:dyDescent="0.25">
      <c r="A30" s="63" t="s">
        <v>161</v>
      </c>
      <c r="B30" s="55"/>
      <c r="C30" s="56">
        <f>E12/9*3</f>
        <v>1056</v>
      </c>
      <c r="D30" s="56">
        <f>E12/9*1</f>
        <v>352</v>
      </c>
      <c r="E30" s="56">
        <v>0</v>
      </c>
      <c r="F30" s="56">
        <f>E12/9*2</f>
        <v>704</v>
      </c>
      <c r="G30" s="56">
        <f>E12/9*1</f>
        <v>352</v>
      </c>
      <c r="H30" s="56">
        <f>E12/9*2</f>
        <v>704</v>
      </c>
      <c r="I30" s="56">
        <f t="shared" ref="I30:I33" si="2">C30+D30+E30+F30+G30+H30</f>
        <v>3168</v>
      </c>
      <c r="J30" s="64"/>
    </row>
    <row r="31" spans="1:10" ht="12.75" customHeight="1" x14ac:dyDescent="0.25">
      <c r="A31" s="63"/>
      <c r="B31" s="55"/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f t="shared" si="2"/>
        <v>0</v>
      </c>
      <c r="J31" s="64"/>
    </row>
    <row r="32" spans="1:10" ht="12.75" customHeight="1" x14ac:dyDescent="0.25">
      <c r="A32" s="63" t="s">
        <v>142</v>
      </c>
      <c r="B32" s="55">
        <v>500</v>
      </c>
      <c r="C32" s="56">
        <f>5*B32</f>
        <v>2500</v>
      </c>
      <c r="D32" s="56">
        <v>0</v>
      </c>
      <c r="E32" s="56">
        <v>0</v>
      </c>
      <c r="F32" s="56">
        <v>0</v>
      </c>
      <c r="G32" s="56">
        <v>0</v>
      </c>
      <c r="H32" s="56">
        <v>0</v>
      </c>
      <c r="I32" s="56">
        <f t="shared" si="2"/>
        <v>2500</v>
      </c>
      <c r="J32" s="64"/>
    </row>
    <row r="33" spans="1:10" ht="12.75" customHeight="1" x14ac:dyDescent="0.25">
      <c r="A33" s="63" t="s">
        <v>143</v>
      </c>
      <c r="B33" s="55">
        <v>250</v>
      </c>
      <c r="C33" s="56">
        <f>1*B33</f>
        <v>250</v>
      </c>
      <c r="D33" s="56">
        <v>0</v>
      </c>
      <c r="E33" s="56">
        <v>0</v>
      </c>
      <c r="F33" s="56">
        <v>0</v>
      </c>
      <c r="G33" s="56">
        <v>0</v>
      </c>
      <c r="H33" s="56">
        <v>0</v>
      </c>
      <c r="I33" s="56">
        <f t="shared" si="2"/>
        <v>250</v>
      </c>
      <c r="J33" s="64"/>
    </row>
    <row r="34" spans="1:10" ht="12.75" customHeight="1" x14ac:dyDescent="0.25">
      <c r="A34" s="63" t="s">
        <v>144</v>
      </c>
      <c r="B34" s="55">
        <v>100</v>
      </c>
      <c r="C34" s="56">
        <f>B34*6</f>
        <v>600</v>
      </c>
      <c r="D34" s="56">
        <f>B34*2</f>
        <v>200</v>
      </c>
      <c r="E34" s="56">
        <f>B34*3</f>
        <v>300</v>
      </c>
      <c r="F34" s="56">
        <f>B34*2</f>
        <v>200</v>
      </c>
      <c r="G34" s="56">
        <f>B34*3</f>
        <v>300</v>
      </c>
      <c r="H34" s="56">
        <f>B34*3</f>
        <v>300</v>
      </c>
      <c r="I34" s="56">
        <f>SUM(C34:H34)</f>
        <v>1900</v>
      </c>
      <c r="J34" s="64"/>
    </row>
    <row r="35" spans="1:10" ht="12.75" customHeight="1" x14ac:dyDescent="0.25">
      <c r="A35" s="63"/>
      <c r="B35" s="55">
        <v>0</v>
      </c>
      <c r="C35" s="56">
        <v>0</v>
      </c>
      <c r="D35" s="56">
        <v>0</v>
      </c>
      <c r="E35" s="56">
        <v>0</v>
      </c>
      <c r="F35" s="56">
        <v>0</v>
      </c>
      <c r="G35" s="56">
        <v>0</v>
      </c>
      <c r="H35" s="56">
        <v>0</v>
      </c>
      <c r="I35" s="56">
        <f t="shared" ref="I35:I36" si="3">C35+D35+E35+F35+G35+H35</f>
        <v>0</v>
      </c>
      <c r="J35" s="64"/>
    </row>
    <row r="36" spans="1:10" ht="12.75" customHeight="1" x14ac:dyDescent="0.25">
      <c r="A36" s="63" t="s">
        <v>146</v>
      </c>
      <c r="B36" s="55">
        <v>500</v>
      </c>
      <c r="C36" s="56">
        <v>0</v>
      </c>
      <c r="D36" s="56">
        <v>0</v>
      </c>
      <c r="E36" s="56">
        <v>0</v>
      </c>
      <c r="F36" s="56">
        <f>B36*2</f>
        <v>1000</v>
      </c>
      <c r="G36" s="56">
        <f>B36*3</f>
        <v>1500</v>
      </c>
      <c r="H36" s="56">
        <f>B36*3</f>
        <v>1500</v>
      </c>
      <c r="I36" s="56">
        <f t="shared" si="3"/>
        <v>4000</v>
      </c>
      <c r="J36" s="64"/>
    </row>
    <row r="37" spans="1:10" ht="12.75" customHeight="1" x14ac:dyDescent="0.25">
      <c r="A37" s="63" t="s">
        <v>147</v>
      </c>
      <c r="B37" s="55">
        <v>200</v>
      </c>
      <c r="C37" s="56">
        <v>0</v>
      </c>
      <c r="D37" s="56">
        <v>0</v>
      </c>
      <c r="E37" s="56">
        <f>B37*3</f>
        <v>600</v>
      </c>
      <c r="F37" s="56">
        <v>0</v>
      </c>
      <c r="G37" s="56">
        <v>0</v>
      </c>
      <c r="H37" s="56">
        <v>0</v>
      </c>
      <c r="I37" s="56">
        <f>E37</f>
        <v>600</v>
      </c>
      <c r="J37" s="64"/>
    </row>
    <row r="38" spans="1:10" ht="12.75" customHeight="1" x14ac:dyDescent="0.25">
      <c r="A38" s="63"/>
      <c r="B38" s="55"/>
      <c r="C38" s="56">
        <v>0</v>
      </c>
      <c r="D38" s="56">
        <v>0</v>
      </c>
      <c r="E38" s="56">
        <v>0</v>
      </c>
      <c r="F38" s="56">
        <v>0</v>
      </c>
      <c r="G38" s="56">
        <v>0</v>
      </c>
      <c r="H38" s="56">
        <v>0</v>
      </c>
      <c r="I38" s="56">
        <f>C38+D38+E38+F38+G38+H38</f>
        <v>0</v>
      </c>
      <c r="J38" s="64"/>
    </row>
    <row r="39" spans="1:10" ht="12.75" customHeight="1" x14ac:dyDescent="0.25">
      <c r="A39" s="63"/>
      <c r="B39" s="55"/>
      <c r="C39" s="56"/>
      <c r="D39" s="56"/>
      <c r="E39" s="56">
        <f>B39*4</f>
        <v>0</v>
      </c>
      <c r="F39" s="56"/>
      <c r="G39" s="56"/>
      <c r="H39" s="56"/>
      <c r="I39" s="56">
        <f>E39</f>
        <v>0</v>
      </c>
      <c r="J39" s="64"/>
    </row>
    <row r="40" spans="1:10" ht="12.75" customHeight="1" x14ac:dyDescent="0.25">
      <c r="A40" s="63" t="s">
        <v>24</v>
      </c>
      <c r="B40" s="55"/>
      <c r="C40" s="56">
        <f t="shared" ref="C40:H40" si="4">SUM(C30:C39)</f>
        <v>4406</v>
      </c>
      <c r="D40" s="56">
        <f t="shared" si="4"/>
        <v>552</v>
      </c>
      <c r="E40" s="56">
        <f t="shared" si="4"/>
        <v>900</v>
      </c>
      <c r="F40" s="56">
        <f t="shared" si="4"/>
        <v>1904</v>
      </c>
      <c r="G40" s="56">
        <f t="shared" si="4"/>
        <v>2152</v>
      </c>
      <c r="H40" s="56">
        <f t="shared" si="4"/>
        <v>2504</v>
      </c>
      <c r="I40" s="56">
        <f>I30+I31+I32+I33+I34+I35+I36+I37+I38+I39</f>
        <v>12418</v>
      </c>
      <c r="J40" s="64"/>
    </row>
    <row r="41" spans="1:10" ht="12.75" customHeight="1" x14ac:dyDescent="0.25">
      <c r="A41" s="65"/>
      <c r="B41" s="56"/>
      <c r="C41" s="56"/>
      <c r="D41" s="56"/>
      <c r="E41" s="56"/>
      <c r="F41" s="56"/>
      <c r="G41" s="55" t="s">
        <v>26</v>
      </c>
      <c r="H41" s="55">
        <f>E12-I30</f>
        <v>0</v>
      </c>
      <c r="I41" s="56"/>
      <c r="J41" s="64"/>
    </row>
    <row r="42" spans="1:10" ht="12.75" customHeight="1" x14ac:dyDescent="0.25">
      <c r="A42" s="66"/>
      <c r="B42" s="67"/>
      <c r="C42" s="67"/>
      <c r="D42" s="67"/>
      <c r="E42" s="67"/>
      <c r="F42" s="67"/>
      <c r="G42" s="68" t="s">
        <v>27</v>
      </c>
      <c r="H42" s="68">
        <f>E5-I31-I32-I33-I34-I35-I36-I37-I38-I39</f>
        <v>3055.4426666666677</v>
      </c>
      <c r="I42" s="67" t="s">
        <v>42</v>
      </c>
      <c r="J42" s="72"/>
    </row>
    <row r="43" spans="1:10" ht="12.75" customHeight="1" x14ac:dyDescent="0.25">
      <c r="A43" s="36" t="s">
        <v>163</v>
      </c>
      <c r="B43" s="38"/>
      <c r="C43" s="70">
        <f>(C32+C33+C34)/6</f>
        <v>558.33333333333337</v>
      </c>
      <c r="D43" s="38">
        <f>D34/2</f>
        <v>100</v>
      </c>
      <c r="E43" s="38">
        <f>(E34+E37)/3</f>
        <v>300</v>
      </c>
      <c r="F43" s="38">
        <f>(F34+F36)/2</f>
        <v>600</v>
      </c>
      <c r="G43" s="38">
        <f t="shared" ref="G43:H43" si="5">(G34+G36)/3</f>
        <v>600</v>
      </c>
      <c r="H43" s="38">
        <f t="shared" si="5"/>
        <v>600</v>
      </c>
      <c r="I43" s="38"/>
    </row>
    <row r="44" spans="1:10" ht="12.75" customHeight="1" x14ac:dyDescent="0.25">
      <c r="B44" s="38"/>
      <c r="C44" s="38"/>
      <c r="D44" s="38"/>
      <c r="E44" s="38"/>
      <c r="F44" s="38"/>
      <c r="G44" s="38"/>
      <c r="H44" s="38"/>
      <c r="I44" s="38"/>
    </row>
    <row r="45" spans="1:10" ht="12.75" customHeight="1" x14ac:dyDescent="0.25">
      <c r="B45" s="38"/>
      <c r="C45" s="38"/>
      <c r="D45" s="38"/>
      <c r="E45" s="38"/>
      <c r="F45" s="38"/>
      <c r="G45" s="38"/>
      <c r="H45" s="38"/>
      <c r="I45" s="38"/>
    </row>
    <row r="46" spans="1:10" ht="12.75" customHeight="1" x14ac:dyDescent="0.25">
      <c r="B46" s="38"/>
      <c r="C46" s="38"/>
      <c r="D46" s="38"/>
      <c r="E46" s="38"/>
      <c r="F46" s="38"/>
      <c r="G46" s="38"/>
      <c r="H46" s="38"/>
      <c r="I46" s="38"/>
    </row>
    <row r="47" spans="1:10" ht="12.75" customHeight="1" x14ac:dyDescent="0.25">
      <c r="B47" s="38"/>
      <c r="C47" s="38"/>
      <c r="D47" s="38"/>
      <c r="E47" s="38"/>
      <c r="F47" s="38"/>
      <c r="G47" s="38"/>
      <c r="H47" s="38"/>
      <c r="I47" s="38"/>
    </row>
    <row r="48" spans="1:10" ht="12.75" customHeight="1" x14ac:dyDescent="0.25">
      <c r="B48" s="38"/>
      <c r="C48" s="38"/>
      <c r="D48" s="38"/>
      <c r="E48" s="38"/>
      <c r="F48" s="38"/>
      <c r="G48" s="38"/>
      <c r="H48" s="38"/>
      <c r="I48" s="38"/>
    </row>
    <row r="49" spans="2:9" ht="12.75" customHeight="1" x14ac:dyDescent="0.25">
      <c r="B49" s="38"/>
      <c r="C49" s="38"/>
      <c r="D49" s="38"/>
      <c r="E49" s="38"/>
      <c r="F49" s="38"/>
      <c r="G49" s="38"/>
      <c r="H49" s="38"/>
      <c r="I49" s="38"/>
    </row>
    <row r="50" spans="2:9" ht="12.75" customHeight="1" x14ac:dyDescent="0.25">
      <c r="B50" s="38"/>
      <c r="C50" s="38"/>
      <c r="D50" s="38"/>
      <c r="E50" s="38"/>
      <c r="F50" s="38"/>
      <c r="G50" s="38"/>
      <c r="H50" s="38"/>
      <c r="I50" s="38"/>
    </row>
    <row r="51" spans="2:9" ht="12.75" customHeight="1" x14ac:dyDescent="0.25">
      <c r="B51" s="38"/>
      <c r="C51" s="38"/>
      <c r="D51" s="38"/>
      <c r="E51" s="38"/>
      <c r="F51" s="38"/>
      <c r="G51" s="38"/>
      <c r="H51" s="38"/>
      <c r="I51" s="38"/>
    </row>
    <row r="52" spans="2:9" ht="12.75" customHeight="1" x14ac:dyDescent="0.25">
      <c r="B52" s="38"/>
      <c r="C52" s="38"/>
      <c r="D52" s="38"/>
      <c r="E52" s="38"/>
      <c r="F52" s="38"/>
      <c r="G52" s="38"/>
      <c r="H52" s="38"/>
      <c r="I52" s="38"/>
    </row>
    <row r="53" spans="2:9" ht="12.75" customHeight="1" x14ac:dyDescent="0.25">
      <c r="B53" s="38"/>
      <c r="C53" s="38"/>
      <c r="D53" s="38"/>
      <c r="E53" s="38"/>
      <c r="F53" s="38"/>
      <c r="G53" s="38"/>
      <c r="H53" s="38"/>
      <c r="I53" s="38"/>
    </row>
    <row r="54" spans="2:9" ht="12.75" customHeight="1" x14ac:dyDescent="0.25">
      <c r="B54" s="38"/>
      <c r="C54" s="38"/>
      <c r="D54" s="38"/>
      <c r="E54" s="38"/>
      <c r="F54" s="38"/>
      <c r="G54" s="38"/>
      <c r="H54" s="38"/>
      <c r="I54" s="38"/>
    </row>
    <row r="55" spans="2:9" ht="12.75" customHeight="1" x14ac:dyDescent="0.25">
      <c r="B55" s="38"/>
      <c r="C55" s="38"/>
      <c r="D55" s="38"/>
      <c r="E55" s="38"/>
      <c r="F55" s="38"/>
      <c r="G55" s="38"/>
      <c r="H55" s="38"/>
      <c r="I55" s="38"/>
    </row>
    <row r="56" spans="2:9" ht="12.75" customHeight="1" x14ac:dyDescent="0.25">
      <c r="B56" s="38"/>
      <c r="C56" s="38"/>
      <c r="D56" s="38"/>
      <c r="E56" s="38"/>
      <c r="F56" s="38"/>
      <c r="G56" s="38"/>
      <c r="H56" s="38"/>
      <c r="I56" s="38"/>
    </row>
    <row r="57" spans="2:9" ht="12.75" customHeight="1" x14ac:dyDescent="0.25">
      <c r="B57" s="38"/>
      <c r="C57" s="38"/>
      <c r="D57" s="38"/>
      <c r="E57" s="38"/>
      <c r="F57" s="38"/>
      <c r="G57" s="38"/>
      <c r="H57" s="38"/>
      <c r="I57" s="38"/>
    </row>
    <row r="58" spans="2:9" ht="12.75" customHeight="1" x14ac:dyDescent="0.25">
      <c r="B58" s="38"/>
      <c r="C58" s="38"/>
      <c r="D58" s="38"/>
      <c r="E58" s="38"/>
      <c r="F58" s="38"/>
      <c r="G58" s="38"/>
      <c r="H58" s="38"/>
      <c r="I58" s="38"/>
    </row>
    <row r="59" spans="2:9" ht="12.75" customHeight="1" x14ac:dyDescent="0.25">
      <c r="B59" s="38"/>
      <c r="C59" s="38"/>
      <c r="D59" s="38"/>
      <c r="E59" s="38"/>
      <c r="F59" s="38"/>
      <c r="G59" s="38"/>
      <c r="H59" s="38"/>
      <c r="I59" s="38"/>
    </row>
    <row r="60" spans="2:9" ht="12.75" customHeight="1" x14ac:dyDescent="0.25">
      <c r="B60" s="38"/>
      <c r="C60" s="38"/>
      <c r="D60" s="38"/>
      <c r="E60" s="38"/>
      <c r="F60" s="38"/>
      <c r="G60" s="38"/>
      <c r="H60" s="38"/>
      <c r="I60" s="38"/>
    </row>
    <row r="61" spans="2:9" ht="12.75" customHeight="1" x14ac:dyDescent="0.25">
      <c r="B61" s="38"/>
      <c r="C61" s="38"/>
      <c r="D61" s="38"/>
      <c r="E61" s="38"/>
      <c r="F61" s="38"/>
      <c r="G61" s="38"/>
      <c r="H61" s="38"/>
      <c r="I61" s="38"/>
    </row>
    <row r="62" spans="2:9" ht="12.75" customHeight="1" x14ac:dyDescent="0.25">
      <c r="B62" s="38"/>
      <c r="C62" s="38"/>
      <c r="D62" s="38"/>
      <c r="E62" s="38"/>
      <c r="F62" s="38"/>
      <c r="G62" s="38"/>
      <c r="H62" s="38"/>
      <c r="I62" s="38"/>
    </row>
    <row r="63" spans="2:9" ht="12.75" customHeight="1" x14ac:dyDescent="0.25">
      <c r="B63" s="38"/>
      <c r="C63" s="38"/>
      <c r="D63" s="38"/>
      <c r="E63" s="38"/>
      <c r="F63" s="38"/>
      <c r="G63" s="38"/>
      <c r="H63" s="38"/>
      <c r="I63" s="38"/>
    </row>
    <row r="64" spans="2:9" ht="12.75" customHeight="1" x14ac:dyDescent="0.25">
      <c r="B64" s="38"/>
      <c r="C64" s="38"/>
      <c r="D64" s="38"/>
      <c r="E64" s="38"/>
      <c r="F64" s="38"/>
      <c r="G64" s="38"/>
      <c r="H64" s="38"/>
      <c r="I64" s="38"/>
    </row>
    <row r="65" spans="2:9" ht="12.75" customHeight="1" x14ac:dyDescent="0.25">
      <c r="B65" s="38"/>
      <c r="C65" s="38"/>
      <c r="D65" s="38"/>
      <c r="E65" s="38"/>
      <c r="F65" s="38"/>
      <c r="G65" s="38"/>
      <c r="H65" s="38"/>
      <c r="I65" s="38"/>
    </row>
    <row r="66" spans="2:9" ht="12.75" customHeight="1" x14ac:dyDescent="0.25">
      <c r="B66" s="38"/>
      <c r="C66" s="38"/>
      <c r="D66" s="38"/>
      <c r="E66" s="38"/>
      <c r="F66" s="38"/>
      <c r="G66" s="38"/>
      <c r="H66" s="38"/>
      <c r="I66" s="38"/>
    </row>
    <row r="67" spans="2:9" ht="12.75" customHeight="1" x14ac:dyDescent="0.25">
      <c r="B67" s="38"/>
      <c r="C67" s="38"/>
      <c r="D67" s="38"/>
      <c r="E67" s="38"/>
      <c r="F67" s="38"/>
      <c r="G67" s="38"/>
      <c r="H67" s="38"/>
      <c r="I67" s="38"/>
    </row>
    <row r="68" spans="2:9" ht="12.75" customHeight="1" x14ac:dyDescent="0.25">
      <c r="B68" s="38"/>
      <c r="C68" s="38"/>
      <c r="D68" s="38"/>
      <c r="E68" s="38"/>
      <c r="F68" s="38"/>
      <c r="G68" s="38"/>
      <c r="H68" s="38"/>
      <c r="I68" s="38"/>
    </row>
    <row r="69" spans="2:9" ht="12.75" customHeight="1" x14ac:dyDescent="0.25">
      <c r="B69" s="38"/>
      <c r="C69" s="38"/>
      <c r="D69" s="38"/>
      <c r="E69" s="38"/>
      <c r="F69" s="38"/>
      <c r="G69" s="38"/>
      <c r="H69" s="38"/>
      <c r="I69" s="38"/>
    </row>
    <row r="70" spans="2:9" ht="12.75" customHeight="1" x14ac:dyDescent="0.25">
      <c r="B70" s="38"/>
      <c r="C70" s="38"/>
      <c r="D70" s="38"/>
      <c r="E70" s="38"/>
      <c r="F70" s="38"/>
      <c r="G70" s="38"/>
      <c r="H70" s="38"/>
      <c r="I70" s="38"/>
    </row>
    <row r="71" spans="2:9" ht="12.75" customHeight="1" x14ac:dyDescent="0.25">
      <c r="B71" s="38"/>
      <c r="C71" s="38"/>
      <c r="D71" s="38"/>
      <c r="E71" s="38"/>
      <c r="F71" s="38"/>
      <c r="G71" s="38"/>
      <c r="H71" s="38"/>
      <c r="I71" s="38"/>
    </row>
    <row r="72" spans="2:9" ht="12.75" customHeight="1" x14ac:dyDescent="0.25">
      <c r="B72" s="38"/>
      <c r="C72" s="38"/>
      <c r="D72" s="38"/>
      <c r="E72" s="38"/>
      <c r="F72" s="38"/>
      <c r="G72" s="38"/>
      <c r="H72" s="38"/>
      <c r="I72" s="38"/>
    </row>
    <row r="73" spans="2:9" ht="12.75" customHeight="1" x14ac:dyDescent="0.25">
      <c r="B73" s="38"/>
      <c r="C73" s="38"/>
      <c r="D73" s="38"/>
      <c r="E73" s="38"/>
      <c r="F73" s="38"/>
      <c r="G73" s="38"/>
      <c r="H73" s="38"/>
      <c r="I73" s="38"/>
    </row>
    <row r="74" spans="2:9" ht="12.75" customHeight="1" x14ac:dyDescent="0.25">
      <c r="B74" s="38"/>
      <c r="C74" s="38"/>
      <c r="D74" s="38"/>
      <c r="E74" s="38"/>
      <c r="F74" s="38"/>
      <c r="G74" s="38"/>
      <c r="H74" s="38"/>
      <c r="I74" s="38"/>
    </row>
    <row r="75" spans="2:9" ht="12.75" customHeight="1" x14ac:dyDescent="0.25">
      <c r="B75" s="38"/>
      <c r="C75" s="38"/>
      <c r="D75" s="38"/>
      <c r="E75" s="38"/>
      <c r="F75" s="38"/>
      <c r="G75" s="38"/>
      <c r="H75" s="38"/>
      <c r="I75" s="38"/>
    </row>
    <row r="76" spans="2:9" ht="12.75" customHeight="1" x14ac:dyDescent="0.25">
      <c r="B76" s="38"/>
      <c r="C76" s="38"/>
      <c r="D76" s="38"/>
      <c r="E76" s="38"/>
      <c r="F76" s="38"/>
      <c r="G76" s="38"/>
      <c r="H76" s="38"/>
      <c r="I76" s="38"/>
    </row>
    <row r="77" spans="2:9" ht="12.75" customHeight="1" x14ac:dyDescent="0.25">
      <c r="B77" s="38"/>
      <c r="C77" s="38"/>
      <c r="D77" s="38"/>
      <c r="E77" s="38"/>
      <c r="F77" s="38"/>
      <c r="G77" s="38"/>
      <c r="H77" s="38"/>
      <c r="I77" s="38"/>
    </row>
    <row r="78" spans="2:9" ht="12.75" customHeight="1" x14ac:dyDescent="0.25">
      <c r="B78" s="38"/>
      <c r="C78" s="38"/>
      <c r="D78" s="38"/>
      <c r="E78" s="38"/>
      <c r="F78" s="38"/>
      <c r="G78" s="38"/>
      <c r="H78" s="38"/>
      <c r="I78" s="38"/>
    </row>
    <row r="79" spans="2:9" ht="12.75" customHeight="1" x14ac:dyDescent="0.25">
      <c r="B79" s="38"/>
      <c r="C79" s="38"/>
      <c r="D79" s="38"/>
      <c r="E79" s="38"/>
      <c r="F79" s="38"/>
      <c r="G79" s="38"/>
      <c r="H79" s="38"/>
      <c r="I79" s="38"/>
    </row>
    <row r="80" spans="2:9" ht="12.75" customHeight="1" x14ac:dyDescent="0.25">
      <c r="B80" s="38"/>
      <c r="C80" s="38"/>
      <c r="D80" s="38"/>
      <c r="E80" s="38"/>
      <c r="F80" s="38"/>
      <c r="G80" s="38"/>
      <c r="H80" s="38"/>
      <c r="I80" s="38"/>
    </row>
    <row r="81" spans="2:9" ht="12.75" customHeight="1" x14ac:dyDescent="0.25">
      <c r="B81" s="38"/>
      <c r="C81" s="38"/>
      <c r="D81" s="38"/>
      <c r="E81" s="38"/>
      <c r="F81" s="38"/>
      <c r="G81" s="38"/>
      <c r="H81" s="38"/>
      <c r="I81" s="38"/>
    </row>
    <row r="82" spans="2:9" ht="12.75" customHeight="1" x14ac:dyDescent="0.25">
      <c r="B82" s="38"/>
      <c r="C82" s="38"/>
      <c r="D82" s="38"/>
      <c r="E82" s="38"/>
      <c r="F82" s="38"/>
      <c r="G82" s="38"/>
      <c r="H82" s="38"/>
      <c r="I82" s="38"/>
    </row>
    <row r="83" spans="2:9" ht="12.75" customHeight="1" x14ac:dyDescent="0.25">
      <c r="B83" s="38"/>
      <c r="C83" s="38"/>
      <c r="D83" s="38"/>
      <c r="E83" s="38"/>
      <c r="F83" s="38"/>
      <c r="G83" s="38"/>
      <c r="H83" s="38"/>
      <c r="I83" s="38"/>
    </row>
    <row r="84" spans="2:9" ht="12.75" customHeight="1" x14ac:dyDescent="0.25">
      <c r="B84" s="38"/>
      <c r="C84" s="38"/>
      <c r="D84" s="38"/>
      <c r="E84" s="38"/>
      <c r="F84" s="38"/>
      <c r="G84" s="38"/>
      <c r="H84" s="38"/>
      <c r="I84" s="38"/>
    </row>
    <row r="85" spans="2:9" ht="12.75" customHeight="1" x14ac:dyDescent="0.25">
      <c r="B85" s="38"/>
      <c r="C85" s="38"/>
      <c r="D85" s="38"/>
      <c r="E85" s="38"/>
      <c r="F85" s="38"/>
      <c r="G85" s="38"/>
      <c r="H85" s="38"/>
      <c r="I85" s="38"/>
    </row>
    <row r="86" spans="2:9" ht="12.75" customHeight="1" x14ac:dyDescent="0.25">
      <c r="B86" s="38"/>
      <c r="C86" s="38"/>
      <c r="D86" s="38"/>
      <c r="E86" s="38"/>
      <c r="F86" s="38"/>
      <c r="G86" s="38"/>
      <c r="H86" s="38"/>
      <c r="I86" s="38"/>
    </row>
    <row r="87" spans="2:9" ht="12.75" customHeight="1" x14ac:dyDescent="0.25">
      <c r="B87" s="38"/>
      <c r="C87" s="38"/>
      <c r="D87" s="38"/>
      <c r="E87" s="38"/>
      <c r="F87" s="38"/>
      <c r="G87" s="38"/>
      <c r="H87" s="38"/>
      <c r="I87" s="38"/>
    </row>
    <row r="88" spans="2:9" ht="12.75" customHeight="1" x14ac:dyDescent="0.25">
      <c r="B88" s="38"/>
      <c r="C88" s="38"/>
      <c r="D88" s="38"/>
      <c r="E88" s="38"/>
      <c r="F88" s="38"/>
      <c r="G88" s="38"/>
      <c r="H88" s="38"/>
      <c r="I88" s="38"/>
    </row>
    <row r="89" spans="2:9" ht="12.75" customHeight="1" x14ac:dyDescent="0.25">
      <c r="B89" s="38"/>
      <c r="C89" s="38"/>
      <c r="D89" s="38"/>
      <c r="E89" s="38"/>
      <c r="F89" s="38"/>
      <c r="G89" s="38"/>
      <c r="H89" s="38"/>
      <c r="I89" s="38"/>
    </row>
    <row r="90" spans="2:9" ht="12.75" customHeight="1" x14ac:dyDescent="0.25">
      <c r="B90" s="38"/>
      <c r="C90" s="38"/>
      <c r="D90" s="38"/>
      <c r="E90" s="38"/>
      <c r="F90" s="38"/>
      <c r="G90" s="38"/>
      <c r="H90" s="38"/>
      <c r="I90" s="38"/>
    </row>
    <row r="91" spans="2:9" ht="12.75" customHeight="1" x14ac:dyDescent="0.25">
      <c r="B91" s="38"/>
      <c r="C91" s="38"/>
      <c r="D91" s="38"/>
      <c r="E91" s="38"/>
      <c r="F91" s="38"/>
      <c r="G91" s="38"/>
      <c r="H91" s="38"/>
      <c r="I91" s="38"/>
    </row>
    <row r="92" spans="2:9" ht="12.75" customHeight="1" x14ac:dyDescent="0.25">
      <c r="B92" s="38"/>
      <c r="C92" s="38"/>
      <c r="D92" s="38"/>
      <c r="E92" s="38"/>
      <c r="F92" s="38"/>
      <c r="G92" s="38"/>
      <c r="H92" s="38"/>
      <c r="I92" s="38"/>
    </row>
    <row r="93" spans="2:9" ht="12.75" customHeight="1" x14ac:dyDescent="0.25">
      <c r="B93" s="38"/>
      <c r="C93" s="38"/>
      <c r="D93" s="38"/>
      <c r="E93" s="38"/>
      <c r="F93" s="38"/>
      <c r="G93" s="38"/>
      <c r="H93" s="38"/>
      <c r="I93" s="38"/>
    </row>
    <row r="94" spans="2:9" ht="12.75" customHeight="1" x14ac:dyDescent="0.25">
      <c r="B94" s="38"/>
      <c r="C94" s="38"/>
      <c r="D94" s="38"/>
      <c r="E94" s="38"/>
      <c r="F94" s="38"/>
      <c r="G94" s="38"/>
      <c r="H94" s="38"/>
      <c r="I94" s="38"/>
    </row>
    <row r="95" spans="2:9" ht="12.75" customHeight="1" x14ac:dyDescent="0.25">
      <c r="B95" s="38"/>
      <c r="C95" s="38"/>
      <c r="D95" s="38"/>
      <c r="E95" s="38"/>
      <c r="F95" s="38"/>
      <c r="G95" s="38"/>
      <c r="H95" s="38"/>
      <c r="I95" s="38"/>
    </row>
    <row r="96" spans="2:9" ht="12.75" customHeight="1" x14ac:dyDescent="0.25">
      <c r="B96" s="38"/>
      <c r="C96" s="38"/>
      <c r="D96" s="38"/>
      <c r="E96" s="38"/>
      <c r="F96" s="38"/>
      <c r="G96" s="38"/>
      <c r="H96" s="38"/>
      <c r="I96" s="38"/>
    </row>
    <row r="97" spans="2:9" ht="12.75" customHeight="1" x14ac:dyDescent="0.25">
      <c r="B97" s="38"/>
      <c r="C97" s="38"/>
      <c r="D97" s="38"/>
      <c r="E97" s="38"/>
      <c r="F97" s="38"/>
      <c r="G97" s="38"/>
      <c r="H97" s="38"/>
      <c r="I97" s="38"/>
    </row>
    <row r="98" spans="2:9" ht="12.75" customHeight="1" x14ac:dyDescent="0.25">
      <c r="B98" s="38"/>
      <c r="C98" s="38"/>
      <c r="D98" s="38"/>
      <c r="E98" s="38"/>
      <c r="F98" s="38"/>
      <c r="G98" s="38"/>
      <c r="H98" s="38"/>
      <c r="I98" s="38"/>
    </row>
    <row r="99" spans="2:9" ht="12.75" customHeight="1" x14ac:dyDescent="0.25">
      <c r="B99" s="38"/>
      <c r="C99" s="38"/>
      <c r="D99" s="38"/>
      <c r="E99" s="38"/>
      <c r="F99" s="38"/>
      <c r="G99" s="38"/>
      <c r="H99" s="38"/>
      <c r="I99" s="38"/>
    </row>
    <row r="100" spans="2:9" ht="12.75" customHeight="1" x14ac:dyDescent="0.25">
      <c r="B100" s="38"/>
      <c r="C100" s="38"/>
      <c r="D100" s="38"/>
      <c r="E100" s="38"/>
      <c r="F100" s="38"/>
      <c r="G100" s="38"/>
      <c r="H100" s="38"/>
      <c r="I100" s="38"/>
    </row>
    <row r="101" spans="2:9" ht="12.75" customHeight="1" x14ac:dyDescent="0.25">
      <c r="B101" s="38"/>
      <c r="C101" s="38"/>
      <c r="D101" s="38"/>
      <c r="E101" s="38"/>
      <c r="F101" s="38"/>
      <c r="G101" s="38"/>
      <c r="H101" s="38"/>
      <c r="I101" s="38"/>
    </row>
    <row r="102" spans="2:9" ht="12.75" customHeight="1" x14ac:dyDescent="0.25">
      <c r="B102" s="38"/>
      <c r="C102" s="38"/>
      <c r="D102" s="38"/>
      <c r="E102" s="38"/>
      <c r="F102" s="38"/>
      <c r="G102" s="38"/>
      <c r="H102" s="38"/>
      <c r="I102" s="38"/>
    </row>
    <row r="103" spans="2:9" ht="12.75" customHeight="1" x14ac:dyDescent="0.25">
      <c r="B103" s="38"/>
      <c r="C103" s="38"/>
      <c r="D103" s="38"/>
      <c r="E103" s="38"/>
      <c r="F103" s="38"/>
      <c r="G103" s="38"/>
      <c r="H103" s="38"/>
      <c r="I103" s="38"/>
    </row>
    <row r="104" spans="2:9" ht="12.75" customHeight="1" x14ac:dyDescent="0.25">
      <c r="B104" s="38"/>
      <c r="C104" s="38"/>
      <c r="D104" s="38"/>
      <c r="E104" s="38"/>
      <c r="F104" s="38"/>
      <c r="G104" s="38"/>
      <c r="H104" s="38"/>
      <c r="I104" s="38"/>
    </row>
    <row r="105" spans="2:9" ht="12.75" customHeight="1" x14ac:dyDescent="0.25">
      <c r="B105" s="38"/>
      <c r="C105" s="38"/>
      <c r="D105" s="38"/>
      <c r="E105" s="38"/>
      <c r="F105" s="38"/>
      <c r="G105" s="38"/>
      <c r="H105" s="38"/>
      <c r="I105" s="38"/>
    </row>
    <row r="106" spans="2:9" ht="12.75" customHeight="1" x14ac:dyDescent="0.25">
      <c r="B106" s="38"/>
      <c r="C106" s="38"/>
      <c r="D106" s="38"/>
      <c r="E106" s="38"/>
      <c r="F106" s="38"/>
      <c r="G106" s="38"/>
      <c r="H106" s="38"/>
      <c r="I106" s="38"/>
    </row>
    <row r="107" spans="2:9" ht="12.75" customHeight="1" x14ac:dyDescent="0.25">
      <c r="B107" s="38"/>
      <c r="C107" s="38"/>
      <c r="D107" s="38"/>
      <c r="E107" s="38"/>
      <c r="F107" s="38"/>
      <c r="G107" s="38"/>
      <c r="H107" s="38"/>
      <c r="I107" s="38"/>
    </row>
    <row r="108" spans="2:9" ht="12.75" customHeight="1" x14ac:dyDescent="0.25">
      <c r="B108" s="38"/>
      <c r="C108" s="38"/>
      <c r="D108" s="38"/>
      <c r="E108" s="38"/>
      <c r="F108" s="38"/>
      <c r="G108" s="38"/>
      <c r="H108" s="38"/>
      <c r="I108" s="38"/>
    </row>
    <row r="109" spans="2:9" ht="12.75" customHeight="1" x14ac:dyDescent="0.25">
      <c r="B109" s="38"/>
      <c r="C109" s="38"/>
      <c r="D109" s="38"/>
      <c r="E109" s="38"/>
      <c r="F109" s="38"/>
      <c r="G109" s="38"/>
      <c r="H109" s="38"/>
      <c r="I109" s="38"/>
    </row>
    <row r="110" spans="2:9" ht="12.75" customHeight="1" x14ac:dyDescent="0.25">
      <c r="B110" s="38"/>
      <c r="C110" s="38"/>
      <c r="D110" s="38"/>
      <c r="E110" s="38"/>
      <c r="F110" s="38"/>
      <c r="G110" s="38"/>
      <c r="H110" s="38"/>
      <c r="I110" s="38"/>
    </row>
    <row r="111" spans="2:9" ht="12.75" customHeight="1" x14ac:dyDescent="0.25">
      <c r="B111" s="38"/>
      <c r="C111" s="38"/>
      <c r="D111" s="38"/>
      <c r="E111" s="38"/>
      <c r="F111" s="38"/>
      <c r="G111" s="38"/>
      <c r="H111" s="38"/>
      <c r="I111" s="38"/>
    </row>
    <row r="112" spans="2:9" ht="12.75" customHeight="1" x14ac:dyDescent="0.25">
      <c r="B112" s="38"/>
      <c r="C112" s="38"/>
      <c r="D112" s="38"/>
      <c r="E112" s="38"/>
      <c r="F112" s="38"/>
      <c r="G112" s="38"/>
      <c r="H112" s="38"/>
      <c r="I112" s="38"/>
    </row>
    <row r="113" spans="2:9" ht="12.75" customHeight="1" x14ac:dyDescent="0.25">
      <c r="B113" s="38"/>
      <c r="C113" s="38"/>
      <c r="D113" s="38"/>
      <c r="E113" s="38"/>
      <c r="F113" s="38"/>
      <c r="G113" s="38"/>
      <c r="H113" s="38"/>
      <c r="I113" s="38"/>
    </row>
    <row r="114" spans="2:9" ht="12.75" customHeight="1" x14ac:dyDescent="0.25">
      <c r="B114" s="38"/>
      <c r="C114" s="38"/>
      <c r="D114" s="38"/>
      <c r="E114" s="38"/>
      <c r="F114" s="38"/>
      <c r="G114" s="38"/>
      <c r="H114" s="38"/>
      <c r="I114" s="38"/>
    </row>
    <row r="115" spans="2:9" ht="12.75" customHeight="1" x14ac:dyDescent="0.25">
      <c r="B115" s="38"/>
      <c r="C115" s="38"/>
      <c r="D115" s="38"/>
      <c r="E115" s="38"/>
      <c r="F115" s="38"/>
      <c r="G115" s="38"/>
      <c r="H115" s="38"/>
      <c r="I115" s="38"/>
    </row>
    <row r="116" spans="2:9" ht="12.75" customHeight="1" x14ac:dyDescent="0.25">
      <c r="B116" s="38"/>
      <c r="C116" s="38"/>
      <c r="D116" s="38"/>
      <c r="E116" s="38"/>
      <c r="F116" s="38"/>
      <c r="G116" s="38"/>
      <c r="H116" s="38"/>
      <c r="I116" s="38"/>
    </row>
    <row r="117" spans="2:9" ht="12.75" customHeight="1" x14ac:dyDescent="0.25">
      <c r="B117" s="38"/>
      <c r="C117" s="38"/>
      <c r="D117" s="38"/>
      <c r="E117" s="38"/>
      <c r="F117" s="38"/>
      <c r="G117" s="38"/>
      <c r="H117" s="38"/>
      <c r="I117" s="38"/>
    </row>
    <row r="118" spans="2:9" ht="12.75" customHeight="1" x14ac:dyDescent="0.25">
      <c r="B118" s="38"/>
      <c r="C118" s="38"/>
      <c r="D118" s="38"/>
      <c r="E118" s="38"/>
      <c r="F118" s="38"/>
      <c r="G118" s="38"/>
      <c r="H118" s="38"/>
      <c r="I118" s="38"/>
    </row>
    <row r="119" spans="2:9" ht="12.75" customHeight="1" x14ac:dyDescent="0.25">
      <c r="B119" s="38"/>
      <c r="C119" s="38"/>
      <c r="D119" s="38"/>
      <c r="E119" s="38"/>
      <c r="F119" s="38"/>
      <c r="G119" s="38"/>
      <c r="H119" s="38"/>
      <c r="I119" s="38"/>
    </row>
    <row r="120" spans="2:9" ht="12.75" customHeight="1" x14ac:dyDescent="0.25">
      <c r="B120" s="38"/>
      <c r="C120" s="38"/>
      <c r="D120" s="38"/>
      <c r="E120" s="38"/>
      <c r="F120" s="38"/>
      <c r="G120" s="38"/>
      <c r="H120" s="38"/>
      <c r="I120" s="38"/>
    </row>
    <row r="121" spans="2:9" ht="12.75" customHeight="1" x14ac:dyDescent="0.25">
      <c r="B121" s="38"/>
      <c r="C121" s="38"/>
      <c r="D121" s="38"/>
      <c r="E121" s="38"/>
      <c r="F121" s="38"/>
      <c r="G121" s="38"/>
      <c r="H121" s="38"/>
      <c r="I121" s="38"/>
    </row>
    <row r="122" spans="2:9" ht="12.75" customHeight="1" x14ac:dyDescent="0.25">
      <c r="B122" s="38"/>
      <c r="C122" s="38"/>
      <c r="D122" s="38"/>
      <c r="E122" s="38"/>
      <c r="F122" s="38"/>
      <c r="G122" s="38"/>
      <c r="H122" s="38"/>
      <c r="I122" s="38"/>
    </row>
    <row r="123" spans="2:9" ht="12.75" customHeight="1" x14ac:dyDescent="0.25">
      <c r="B123" s="38"/>
      <c r="C123" s="38"/>
      <c r="D123" s="38"/>
      <c r="E123" s="38"/>
      <c r="F123" s="38"/>
      <c r="G123" s="38"/>
      <c r="H123" s="38"/>
      <c r="I123" s="38"/>
    </row>
    <row r="124" spans="2:9" ht="12.75" customHeight="1" x14ac:dyDescent="0.25">
      <c r="B124" s="38"/>
      <c r="C124" s="38"/>
      <c r="D124" s="38"/>
      <c r="E124" s="38"/>
      <c r="F124" s="38"/>
      <c r="G124" s="38"/>
      <c r="H124" s="38"/>
      <c r="I124" s="38"/>
    </row>
    <row r="125" spans="2:9" ht="12.75" customHeight="1" x14ac:dyDescent="0.25">
      <c r="B125" s="38"/>
      <c r="C125" s="38"/>
      <c r="D125" s="38"/>
      <c r="E125" s="38"/>
      <c r="F125" s="38"/>
      <c r="G125" s="38"/>
      <c r="H125" s="38"/>
      <c r="I125" s="38"/>
    </row>
    <row r="126" spans="2:9" ht="12.75" customHeight="1" x14ac:dyDescent="0.25">
      <c r="B126" s="38"/>
      <c r="C126" s="38"/>
      <c r="D126" s="38"/>
      <c r="E126" s="38"/>
      <c r="F126" s="38"/>
      <c r="G126" s="38"/>
      <c r="H126" s="38"/>
      <c r="I126" s="38"/>
    </row>
    <row r="127" spans="2:9" ht="12.75" customHeight="1" x14ac:dyDescent="0.25">
      <c r="B127" s="38"/>
      <c r="C127" s="38"/>
      <c r="D127" s="38"/>
      <c r="E127" s="38"/>
      <c r="F127" s="38"/>
      <c r="G127" s="38"/>
      <c r="H127" s="38"/>
      <c r="I127" s="38"/>
    </row>
    <row r="128" spans="2:9" ht="12.75" customHeight="1" x14ac:dyDescent="0.25">
      <c r="B128" s="38"/>
      <c r="C128" s="38"/>
      <c r="D128" s="38"/>
      <c r="E128" s="38"/>
      <c r="F128" s="38"/>
      <c r="G128" s="38"/>
      <c r="H128" s="38"/>
      <c r="I128" s="38"/>
    </row>
    <row r="129" spans="2:9" ht="12.75" customHeight="1" x14ac:dyDescent="0.25">
      <c r="B129" s="38"/>
      <c r="C129" s="38"/>
      <c r="D129" s="38"/>
      <c r="E129" s="38"/>
      <c r="F129" s="38"/>
      <c r="G129" s="38"/>
      <c r="H129" s="38"/>
      <c r="I129" s="38"/>
    </row>
    <row r="130" spans="2:9" ht="12.75" customHeight="1" x14ac:dyDescent="0.25">
      <c r="B130" s="38"/>
      <c r="C130" s="38"/>
      <c r="D130" s="38"/>
      <c r="E130" s="38"/>
      <c r="F130" s="38"/>
      <c r="G130" s="38"/>
      <c r="H130" s="38"/>
      <c r="I130" s="38"/>
    </row>
    <row r="131" spans="2:9" ht="12.75" customHeight="1" x14ac:dyDescent="0.25">
      <c r="B131" s="38"/>
      <c r="C131" s="38"/>
      <c r="D131" s="38"/>
      <c r="E131" s="38"/>
      <c r="F131" s="38"/>
      <c r="G131" s="38"/>
      <c r="H131" s="38"/>
      <c r="I131" s="38"/>
    </row>
    <row r="132" spans="2:9" ht="12.75" customHeight="1" x14ac:dyDescent="0.25">
      <c r="B132" s="38"/>
      <c r="C132" s="38"/>
      <c r="D132" s="38"/>
      <c r="E132" s="38"/>
      <c r="F132" s="38"/>
      <c r="G132" s="38"/>
      <c r="H132" s="38"/>
      <c r="I132" s="38"/>
    </row>
    <row r="133" spans="2:9" ht="12.75" customHeight="1" x14ac:dyDescent="0.25">
      <c r="B133" s="38"/>
      <c r="C133" s="38"/>
      <c r="D133" s="38"/>
      <c r="E133" s="38"/>
      <c r="F133" s="38"/>
      <c r="G133" s="38"/>
      <c r="H133" s="38"/>
      <c r="I133" s="38"/>
    </row>
    <row r="134" spans="2:9" ht="12.75" customHeight="1" x14ac:dyDescent="0.25">
      <c r="B134" s="38"/>
      <c r="C134" s="38"/>
      <c r="D134" s="38"/>
      <c r="E134" s="38"/>
      <c r="F134" s="38"/>
      <c r="G134" s="38"/>
      <c r="H134" s="38"/>
      <c r="I134" s="38"/>
    </row>
    <row r="135" spans="2:9" ht="12.75" customHeight="1" x14ac:dyDescent="0.25">
      <c r="B135" s="38"/>
      <c r="C135" s="38"/>
      <c r="D135" s="38"/>
      <c r="E135" s="38"/>
      <c r="F135" s="38"/>
      <c r="G135" s="38"/>
      <c r="H135" s="38"/>
      <c r="I135" s="38"/>
    </row>
    <row r="136" spans="2:9" ht="12.75" customHeight="1" x14ac:dyDescent="0.25">
      <c r="B136" s="38"/>
      <c r="C136" s="38"/>
      <c r="D136" s="38"/>
      <c r="E136" s="38"/>
      <c r="F136" s="38"/>
      <c r="G136" s="38"/>
      <c r="H136" s="38"/>
      <c r="I136" s="38"/>
    </row>
    <row r="137" spans="2:9" ht="12.75" customHeight="1" x14ac:dyDescent="0.25">
      <c r="B137" s="38"/>
      <c r="C137" s="38"/>
      <c r="D137" s="38"/>
      <c r="E137" s="38"/>
      <c r="F137" s="38"/>
      <c r="G137" s="38"/>
      <c r="H137" s="38"/>
      <c r="I137" s="38"/>
    </row>
    <row r="138" spans="2:9" ht="12.75" customHeight="1" x14ac:dyDescent="0.25">
      <c r="B138" s="38"/>
      <c r="C138" s="38"/>
      <c r="D138" s="38"/>
      <c r="E138" s="38"/>
      <c r="F138" s="38"/>
      <c r="G138" s="38"/>
      <c r="H138" s="38"/>
      <c r="I138" s="38"/>
    </row>
    <row r="139" spans="2:9" ht="12.75" customHeight="1" x14ac:dyDescent="0.25">
      <c r="B139" s="38"/>
      <c r="C139" s="38"/>
      <c r="D139" s="38"/>
      <c r="E139" s="38"/>
      <c r="F139" s="38"/>
      <c r="G139" s="38"/>
      <c r="H139" s="38"/>
      <c r="I139" s="38"/>
    </row>
    <row r="140" spans="2:9" ht="12.75" customHeight="1" x14ac:dyDescent="0.25">
      <c r="B140" s="38"/>
      <c r="C140" s="38"/>
      <c r="D140" s="38"/>
      <c r="E140" s="38"/>
      <c r="F140" s="38"/>
      <c r="G140" s="38"/>
      <c r="H140" s="38"/>
      <c r="I140" s="38"/>
    </row>
    <row r="141" spans="2:9" ht="12.75" customHeight="1" x14ac:dyDescent="0.25">
      <c r="B141" s="38"/>
      <c r="C141" s="38"/>
      <c r="D141" s="38"/>
      <c r="E141" s="38"/>
      <c r="F141" s="38"/>
      <c r="G141" s="38"/>
      <c r="H141" s="38"/>
      <c r="I141" s="38"/>
    </row>
    <row r="142" spans="2:9" ht="12.75" customHeight="1" x14ac:dyDescent="0.25">
      <c r="B142" s="38"/>
      <c r="C142" s="38"/>
      <c r="D142" s="38"/>
      <c r="E142" s="38"/>
      <c r="F142" s="38"/>
      <c r="G142" s="38"/>
      <c r="H142" s="38"/>
      <c r="I142" s="38"/>
    </row>
    <row r="143" spans="2:9" ht="12.75" customHeight="1" x14ac:dyDescent="0.25">
      <c r="B143" s="38"/>
      <c r="C143" s="38"/>
      <c r="D143" s="38"/>
      <c r="E143" s="38"/>
      <c r="F143" s="38"/>
      <c r="G143" s="38"/>
      <c r="H143" s="38"/>
      <c r="I143" s="38"/>
    </row>
    <row r="144" spans="2:9" ht="12.75" customHeight="1" x14ac:dyDescent="0.25">
      <c r="B144" s="38"/>
      <c r="C144" s="38"/>
      <c r="D144" s="38"/>
      <c r="E144" s="38"/>
      <c r="F144" s="38"/>
      <c r="G144" s="38"/>
      <c r="H144" s="38"/>
      <c r="I144" s="38"/>
    </row>
    <row r="145" spans="2:9" ht="12.75" customHeight="1" x14ac:dyDescent="0.25">
      <c r="B145" s="38"/>
      <c r="C145" s="38"/>
      <c r="D145" s="38"/>
      <c r="E145" s="38"/>
      <c r="F145" s="38"/>
      <c r="G145" s="38"/>
      <c r="H145" s="38"/>
      <c r="I145" s="38"/>
    </row>
    <row r="146" spans="2:9" ht="12.75" customHeight="1" x14ac:dyDescent="0.25">
      <c r="B146" s="38"/>
      <c r="C146" s="38"/>
      <c r="D146" s="38"/>
      <c r="E146" s="38"/>
      <c r="F146" s="38"/>
      <c r="G146" s="38"/>
      <c r="H146" s="38"/>
      <c r="I146" s="38"/>
    </row>
    <row r="147" spans="2:9" ht="12.75" customHeight="1" x14ac:dyDescent="0.25">
      <c r="B147" s="38"/>
      <c r="C147" s="38"/>
      <c r="D147" s="38"/>
      <c r="E147" s="38"/>
      <c r="F147" s="38"/>
      <c r="G147" s="38"/>
      <c r="H147" s="38"/>
      <c r="I147" s="38"/>
    </row>
    <row r="148" spans="2:9" ht="12.75" customHeight="1" x14ac:dyDescent="0.25">
      <c r="B148" s="38"/>
      <c r="C148" s="38"/>
      <c r="D148" s="38"/>
      <c r="E148" s="38"/>
      <c r="F148" s="38"/>
      <c r="G148" s="38"/>
      <c r="H148" s="38"/>
      <c r="I148" s="38"/>
    </row>
    <row r="149" spans="2:9" ht="12.75" customHeight="1" x14ac:dyDescent="0.25">
      <c r="B149" s="38"/>
      <c r="C149" s="38"/>
      <c r="D149" s="38"/>
      <c r="E149" s="38"/>
      <c r="F149" s="38"/>
      <c r="G149" s="38"/>
      <c r="H149" s="38"/>
      <c r="I149" s="38"/>
    </row>
    <row r="150" spans="2:9" ht="12.75" customHeight="1" x14ac:dyDescent="0.25">
      <c r="B150" s="38"/>
      <c r="C150" s="38"/>
      <c r="D150" s="38"/>
      <c r="E150" s="38"/>
      <c r="F150" s="38"/>
      <c r="G150" s="38"/>
      <c r="H150" s="38"/>
      <c r="I150" s="38"/>
    </row>
    <row r="151" spans="2:9" ht="12.75" customHeight="1" x14ac:dyDescent="0.25">
      <c r="B151" s="38"/>
      <c r="C151" s="38"/>
      <c r="D151" s="38"/>
      <c r="E151" s="38"/>
      <c r="F151" s="38"/>
      <c r="G151" s="38"/>
      <c r="H151" s="38"/>
      <c r="I151" s="38"/>
    </row>
    <row r="152" spans="2:9" ht="12.75" customHeight="1" x14ac:dyDescent="0.25">
      <c r="B152" s="38"/>
      <c r="C152" s="38"/>
      <c r="D152" s="38"/>
      <c r="E152" s="38"/>
      <c r="F152" s="38"/>
      <c r="G152" s="38"/>
      <c r="H152" s="38"/>
      <c r="I152" s="38"/>
    </row>
    <row r="153" spans="2:9" ht="12.75" customHeight="1" x14ac:dyDescent="0.25">
      <c r="B153" s="38"/>
      <c r="C153" s="38"/>
      <c r="D153" s="38"/>
      <c r="E153" s="38"/>
      <c r="F153" s="38"/>
      <c r="G153" s="38"/>
      <c r="H153" s="38"/>
      <c r="I153" s="38"/>
    </row>
    <row r="154" spans="2:9" ht="12.75" customHeight="1" x14ac:dyDescent="0.25">
      <c r="B154" s="38"/>
      <c r="C154" s="38"/>
      <c r="D154" s="38"/>
      <c r="E154" s="38"/>
      <c r="F154" s="38"/>
      <c r="G154" s="38"/>
      <c r="H154" s="38"/>
      <c r="I154" s="38"/>
    </row>
    <row r="155" spans="2:9" ht="12.75" customHeight="1" x14ac:dyDescent="0.25">
      <c r="B155" s="38"/>
      <c r="C155" s="38"/>
      <c r="D155" s="38"/>
      <c r="E155" s="38"/>
      <c r="F155" s="38"/>
      <c r="G155" s="38"/>
      <c r="H155" s="38"/>
      <c r="I155" s="38"/>
    </row>
    <row r="156" spans="2:9" ht="12.75" customHeight="1" x14ac:dyDescent="0.25">
      <c r="B156" s="38"/>
      <c r="C156" s="38"/>
      <c r="D156" s="38"/>
      <c r="E156" s="38"/>
      <c r="F156" s="38"/>
      <c r="G156" s="38"/>
      <c r="H156" s="38"/>
      <c r="I156" s="38"/>
    </row>
    <row r="157" spans="2:9" ht="12.75" customHeight="1" x14ac:dyDescent="0.25">
      <c r="B157" s="38"/>
      <c r="C157" s="38"/>
      <c r="D157" s="38"/>
      <c r="E157" s="38"/>
      <c r="F157" s="38"/>
      <c r="G157" s="38"/>
      <c r="H157" s="38"/>
      <c r="I157" s="38"/>
    </row>
    <row r="158" spans="2:9" ht="12.75" customHeight="1" x14ac:dyDescent="0.25">
      <c r="B158" s="38"/>
      <c r="C158" s="38"/>
      <c r="D158" s="38"/>
      <c r="E158" s="38"/>
      <c r="F158" s="38"/>
      <c r="G158" s="38"/>
      <c r="H158" s="38"/>
      <c r="I158" s="38"/>
    </row>
    <row r="159" spans="2:9" ht="12.75" customHeight="1" x14ac:dyDescent="0.25">
      <c r="B159" s="38"/>
      <c r="C159" s="38"/>
      <c r="D159" s="38"/>
      <c r="E159" s="38"/>
      <c r="F159" s="38"/>
      <c r="G159" s="38"/>
      <c r="H159" s="38"/>
      <c r="I159" s="38"/>
    </row>
    <row r="160" spans="2:9" ht="12.75" customHeight="1" x14ac:dyDescent="0.25">
      <c r="B160" s="38"/>
      <c r="C160" s="38"/>
      <c r="D160" s="38"/>
      <c r="E160" s="38"/>
      <c r="F160" s="38"/>
      <c r="G160" s="38"/>
      <c r="H160" s="38"/>
      <c r="I160" s="38"/>
    </row>
    <row r="161" spans="2:9" ht="12.75" customHeight="1" x14ac:dyDescent="0.25">
      <c r="B161" s="38"/>
      <c r="C161" s="38"/>
      <c r="D161" s="38"/>
      <c r="E161" s="38"/>
      <c r="F161" s="38"/>
      <c r="G161" s="38"/>
      <c r="H161" s="38"/>
      <c r="I161" s="38"/>
    </row>
    <row r="162" spans="2:9" ht="12.75" customHeight="1" x14ac:dyDescent="0.25">
      <c r="B162" s="38"/>
      <c r="C162" s="38"/>
      <c r="D162" s="38"/>
      <c r="E162" s="38"/>
      <c r="F162" s="38"/>
      <c r="G162" s="38"/>
      <c r="H162" s="38"/>
      <c r="I162" s="38"/>
    </row>
    <row r="163" spans="2:9" ht="12.75" customHeight="1" x14ac:dyDescent="0.25">
      <c r="B163" s="38"/>
      <c r="C163" s="38"/>
      <c r="D163" s="38"/>
      <c r="E163" s="38"/>
      <c r="F163" s="38"/>
      <c r="G163" s="38"/>
      <c r="H163" s="38"/>
      <c r="I163" s="38"/>
    </row>
    <row r="164" spans="2:9" ht="12.75" customHeight="1" x14ac:dyDescent="0.25">
      <c r="B164" s="38"/>
      <c r="C164" s="38"/>
      <c r="D164" s="38"/>
      <c r="E164" s="38"/>
      <c r="F164" s="38"/>
      <c r="G164" s="38"/>
      <c r="H164" s="38"/>
      <c r="I164" s="38"/>
    </row>
    <row r="165" spans="2:9" ht="12.75" customHeight="1" x14ac:dyDescent="0.25">
      <c r="B165" s="38"/>
      <c r="C165" s="38"/>
      <c r="D165" s="38"/>
      <c r="E165" s="38"/>
      <c r="F165" s="38"/>
      <c r="G165" s="38"/>
      <c r="H165" s="38"/>
      <c r="I165" s="38"/>
    </row>
    <row r="166" spans="2:9" ht="12.75" customHeight="1" x14ac:dyDescent="0.25">
      <c r="B166" s="38"/>
      <c r="C166" s="38"/>
      <c r="D166" s="38"/>
      <c r="E166" s="38"/>
      <c r="F166" s="38"/>
      <c r="G166" s="38"/>
      <c r="H166" s="38"/>
      <c r="I166" s="38"/>
    </row>
    <row r="167" spans="2:9" ht="12.75" customHeight="1" x14ac:dyDescent="0.25">
      <c r="B167" s="38"/>
      <c r="C167" s="38"/>
      <c r="D167" s="38"/>
      <c r="E167" s="38"/>
      <c r="F167" s="38"/>
      <c r="G167" s="38"/>
      <c r="H167" s="38"/>
      <c r="I167" s="38"/>
    </row>
    <row r="168" spans="2:9" ht="12.75" customHeight="1" x14ac:dyDescent="0.25">
      <c r="B168" s="38"/>
      <c r="C168" s="38"/>
      <c r="D168" s="38"/>
      <c r="E168" s="38"/>
      <c r="F168" s="38"/>
      <c r="G168" s="38"/>
      <c r="H168" s="38"/>
      <c r="I168" s="38"/>
    </row>
    <row r="169" spans="2:9" ht="12.75" customHeight="1" x14ac:dyDescent="0.25">
      <c r="B169" s="38"/>
      <c r="C169" s="38"/>
      <c r="D169" s="38"/>
      <c r="E169" s="38"/>
      <c r="F169" s="38"/>
      <c r="G169" s="38"/>
      <c r="H169" s="38"/>
      <c r="I169" s="38"/>
    </row>
    <row r="170" spans="2:9" ht="12.75" customHeight="1" x14ac:dyDescent="0.25">
      <c r="B170" s="38"/>
      <c r="C170" s="38"/>
      <c r="D170" s="38"/>
      <c r="E170" s="38"/>
      <c r="F170" s="38"/>
      <c r="G170" s="38"/>
      <c r="H170" s="38"/>
      <c r="I170" s="38"/>
    </row>
    <row r="171" spans="2:9" ht="12.75" customHeight="1" x14ac:dyDescent="0.25">
      <c r="B171" s="38"/>
      <c r="C171" s="38"/>
      <c r="D171" s="38"/>
      <c r="E171" s="38"/>
      <c r="F171" s="38"/>
      <c r="G171" s="38"/>
      <c r="H171" s="38"/>
      <c r="I171" s="38"/>
    </row>
    <row r="172" spans="2:9" ht="12.75" customHeight="1" x14ac:dyDescent="0.25">
      <c r="B172" s="38"/>
      <c r="C172" s="38"/>
      <c r="D172" s="38"/>
      <c r="E172" s="38"/>
      <c r="F172" s="38"/>
      <c r="G172" s="38"/>
      <c r="H172" s="38"/>
      <c r="I172" s="38"/>
    </row>
    <row r="173" spans="2:9" ht="12.75" customHeight="1" x14ac:dyDescent="0.25">
      <c r="B173" s="38"/>
      <c r="C173" s="38"/>
      <c r="D173" s="38"/>
      <c r="E173" s="38"/>
      <c r="F173" s="38"/>
      <c r="G173" s="38"/>
      <c r="H173" s="38"/>
      <c r="I173" s="38"/>
    </row>
    <row r="174" spans="2:9" ht="12.75" customHeight="1" x14ac:dyDescent="0.25">
      <c r="B174" s="38"/>
      <c r="C174" s="38"/>
      <c r="D174" s="38"/>
      <c r="E174" s="38"/>
      <c r="F174" s="38"/>
      <c r="G174" s="38"/>
      <c r="H174" s="38"/>
      <c r="I174" s="38"/>
    </row>
    <row r="175" spans="2:9" ht="12.75" customHeight="1" x14ac:dyDescent="0.25">
      <c r="B175" s="38"/>
      <c r="C175" s="38"/>
      <c r="D175" s="38"/>
      <c r="E175" s="38"/>
      <c r="F175" s="38"/>
      <c r="G175" s="38"/>
      <c r="H175" s="38"/>
      <c r="I175" s="38"/>
    </row>
    <row r="176" spans="2:9" ht="12.75" customHeight="1" x14ac:dyDescent="0.25">
      <c r="B176" s="38"/>
      <c r="C176" s="38"/>
      <c r="D176" s="38"/>
      <c r="E176" s="38"/>
      <c r="F176" s="38"/>
      <c r="G176" s="38"/>
      <c r="H176" s="38"/>
      <c r="I176" s="38"/>
    </row>
    <row r="177" spans="2:9" ht="12.75" customHeight="1" x14ac:dyDescent="0.25">
      <c r="B177" s="38"/>
      <c r="C177" s="38"/>
      <c r="D177" s="38"/>
      <c r="E177" s="38"/>
      <c r="F177" s="38"/>
      <c r="G177" s="38"/>
      <c r="H177" s="38"/>
      <c r="I177" s="38"/>
    </row>
    <row r="178" spans="2:9" ht="12.75" customHeight="1" x14ac:dyDescent="0.25">
      <c r="B178" s="38"/>
      <c r="C178" s="38"/>
      <c r="D178" s="38"/>
      <c r="E178" s="38"/>
      <c r="F178" s="38"/>
      <c r="G178" s="38"/>
      <c r="H178" s="38"/>
      <c r="I178" s="38"/>
    </row>
    <row r="179" spans="2:9" ht="12.75" customHeight="1" x14ac:dyDescent="0.25">
      <c r="B179" s="38"/>
      <c r="C179" s="38"/>
      <c r="D179" s="38"/>
      <c r="E179" s="38"/>
      <c r="F179" s="38"/>
      <c r="G179" s="38"/>
      <c r="H179" s="38"/>
      <c r="I179" s="38"/>
    </row>
    <row r="180" spans="2:9" ht="12.75" customHeight="1" x14ac:dyDescent="0.25">
      <c r="B180" s="38"/>
      <c r="C180" s="38"/>
      <c r="D180" s="38"/>
      <c r="E180" s="38"/>
      <c r="F180" s="38"/>
      <c r="G180" s="38"/>
      <c r="H180" s="38"/>
      <c r="I180" s="38"/>
    </row>
    <row r="181" spans="2:9" ht="12.75" customHeight="1" x14ac:dyDescent="0.25">
      <c r="B181" s="38"/>
      <c r="C181" s="38"/>
      <c r="D181" s="38"/>
      <c r="E181" s="38"/>
      <c r="F181" s="38"/>
      <c r="G181" s="38"/>
      <c r="H181" s="38"/>
      <c r="I181" s="38"/>
    </row>
    <row r="182" spans="2:9" ht="12.75" customHeight="1" x14ac:dyDescent="0.25">
      <c r="B182" s="38"/>
      <c r="C182" s="38"/>
      <c r="D182" s="38"/>
      <c r="E182" s="38"/>
      <c r="F182" s="38"/>
      <c r="G182" s="38"/>
      <c r="H182" s="38"/>
      <c r="I182" s="38"/>
    </row>
    <row r="183" spans="2:9" ht="12.75" customHeight="1" x14ac:dyDescent="0.25">
      <c r="B183" s="38"/>
      <c r="C183" s="38"/>
      <c r="D183" s="38"/>
      <c r="E183" s="38"/>
      <c r="F183" s="38"/>
      <c r="G183" s="38"/>
      <c r="H183" s="38"/>
      <c r="I183" s="38"/>
    </row>
    <row r="184" spans="2:9" ht="12.75" customHeight="1" x14ac:dyDescent="0.25">
      <c r="B184" s="38"/>
      <c r="C184" s="38"/>
      <c r="D184" s="38"/>
      <c r="E184" s="38"/>
      <c r="F184" s="38"/>
      <c r="G184" s="38"/>
      <c r="H184" s="38"/>
      <c r="I184" s="38"/>
    </row>
    <row r="185" spans="2:9" ht="12.75" customHeight="1" x14ac:dyDescent="0.25">
      <c r="B185" s="38"/>
      <c r="C185" s="38"/>
      <c r="D185" s="38"/>
      <c r="E185" s="38"/>
      <c r="F185" s="38"/>
      <c r="G185" s="38"/>
      <c r="H185" s="38"/>
      <c r="I185" s="38"/>
    </row>
    <row r="186" spans="2:9" ht="12.75" customHeight="1" x14ac:dyDescent="0.25">
      <c r="B186" s="38"/>
      <c r="C186" s="38"/>
      <c r="D186" s="38"/>
      <c r="E186" s="38"/>
      <c r="F186" s="38"/>
      <c r="G186" s="38"/>
      <c r="H186" s="38"/>
      <c r="I186" s="38"/>
    </row>
    <row r="187" spans="2:9" ht="12.75" customHeight="1" x14ac:dyDescent="0.25">
      <c r="B187" s="38"/>
      <c r="C187" s="38"/>
      <c r="D187" s="38"/>
      <c r="E187" s="38"/>
      <c r="F187" s="38"/>
      <c r="G187" s="38"/>
      <c r="H187" s="38"/>
      <c r="I187" s="38"/>
    </row>
    <row r="188" spans="2:9" ht="12.75" customHeight="1" x14ac:dyDescent="0.25">
      <c r="B188" s="38"/>
      <c r="C188" s="38"/>
      <c r="D188" s="38"/>
      <c r="E188" s="38"/>
      <c r="F188" s="38"/>
      <c r="G188" s="38"/>
      <c r="H188" s="38"/>
      <c r="I188" s="38"/>
    </row>
    <row r="189" spans="2:9" ht="12.75" customHeight="1" x14ac:dyDescent="0.25">
      <c r="B189" s="38"/>
      <c r="C189" s="38"/>
      <c r="D189" s="38"/>
      <c r="E189" s="38"/>
      <c r="F189" s="38"/>
      <c r="G189" s="38"/>
      <c r="H189" s="38"/>
      <c r="I189" s="38"/>
    </row>
    <row r="190" spans="2:9" ht="12.75" customHeight="1" x14ac:dyDescent="0.25">
      <c r="B190" s="38"/>
      <c r="C190" s="38"/>
      <c r="D190" s="38"/>
      <c r="E190" s="38"/>
      <c r="F190" s="38"/>
      <c r="G190" s="38"/>
      <c r="H190" s="38"/>
      <c r="I190" s="38"/>
    </row>
    <row r="191" spans="2:9" ht="12.75" customHeight="1" x14ac:dyDescent="0.25">
      <c r="B191" s="38"/>
      <c r="C191" s="38"/>
      <c r="D191" s="38"/>
      <c r="E191" s="38"/>
      <c r="F191" s="38"/>
      <c r="G191" s="38"/>
      <c r="H191" s="38"/>
      <c r="I191" s="38"/>
    </row>
    <row r="192" spans="2:9" ht="12.75" customHeight="1" x14ac:dyDescent="0.25">
      <c r="B192" s="38"/>
      <c r="C192" s="38"/>
      <c r="D192" s="38"/>
      <c r="E192" s="38"/>
      <c r="F192" s="38"/>
      <c r="G192" s="38"/>
      <c r="H192" s="38"/>
      <c r="I192" s="38"/>
    </row>
    <row r="193" spans="2:9" ht="12.75" customHeight="1" x14ac:dyDescent="0.25">
      <c r="B193" s="38"/>
      <c r="C193" s="38"/>
      <c r="D193" s="38"/>
      <c r="E193" s="38"/>
      <c r="F193" s="38"/>
      <c r="G193" s="38"/>
      <c r="H193" s="38"/>
      <c r="I193" s="38"/>
    </row>
    <row r="194" spans="2:9" ht="12.75" customHeight="1" x14ac:dyDescent="0.25">
      <c r="B194" s="38"/>
      <c r="C194" s="38"/>
      <c r="D194" s="38"/>
      <c r="E194" s="38"/>
      <c r="F194" s="38"/>
      <c r="G194" s="38"/>
      <c r="H194" s="38"/>
      <c r="I194" s="38"/>
    </row>
    <row r="195" spans="2:9" ht="12.75" customHeight="1" x14ac:dyDescent="0.25">
      <c r="B195" s="38"/>
      <c r="C195" s="38"/>
      <c r="D195" s="38"/>
      <c r="E195" s="38"/>
      <c r="F195" s="38"/>
      <c r="G195" s="38"/>
      <c r="H195" s="38"/>
      <c r="I195" s="38"/>
    </row>
    <row r="196" spans="2:9" ht="12.75" customHeight="1" x14ac:dyDescent="0.25">
      <c r="B196" s="38"/>
      <c r="C196" s="38"/>
      <c r="D196" s="38"/>
      <c r="E196" s="38"/>
      <c r="F196" s="38"/>
      <c r="G196" s="38"/>
      <c r="H196" s="38"/>
      <c r="I196" s="38"/>
    </row>
    <row r="197" spans="2:9" ht="12.75" customHeight="1" x14ac:dyDescent="0.25">
      <c r="B197" s="38"/>
      <c r="C197" s="38"/>
      <c r="D197" s="38"/>
      <c r="E197" s="38"/>
      <c r="F197" s="38"/>
      <c r="G197" s="38"/>
      <c r="H197" s="38"/>
      <c r="I197" s="38"/>
    </row>
    <row r="198" spans="2:9" ht="12.75" customHeight="1" x14ac:dyDescent="0.25">
      <c r="B198" s="38"/>
      <c r="C198" s="38"/>
      <c r="D198" s="38"/>
      <c r="E198" s="38"/>
      <c r="F198" s="38"/>
      <c r="G198" s="38"/>
      <c r="H198" s="38"/>
      <c r="I198" s="38"/>
    </row>
    <row r="199" spans="2:9" ht="12.75" customHeight="1" x14ac:dyDescent="0.25">
      <c r="B199" s="38"/>
      <c r="C199" s="38"/>
      <c r="D199" s="38"/>
      <c r="E199" s="38"/>
      <c r="F199" s="38"/>
      <c r="G199" s="38"/>
      <c r="H199" s="38"/>
      <c r="I199" s="38"/>
    </row>
    <row r="200" spans="2:9" ht="12.75" customHeight="1" x14ac:dyDescent="0.25">
      <c r="B200" s="38"/>
      <c r="C200" s="38"/>
      <c r="D200" s="38"/>
      <c r="E200" s="38"/>
      <c r="F200" s="38"/>
      <c r="G200" s="38"/>
      <c r="H200" s="38"/>
      <c r="I200" s="38"/>
    </row>
    <row r="201" spans="2:9" ht="12.75" customHeight="1" x14ac:dyDescent="0.25">
      <c r="B201" s="38"/>
      <c r="C201" s="38"/>
      <c r="D201" s="38"/>
      <c r="E201" s="38"/>
      <c r="F201" s="38"/>
      <c r="G201" s="38"/>
      <c r="H201" s="38"/>
      <c r="I201" s="38"/>
    </row>
    <row r="202" spans="2:9" ht="12.75" customHeight="1" x14ac:dyDescent="0.25">
      <c r="B202" s="38"/>
      <c r="C202" s="38"/>
      <c r="D202" s="38"/>
      <c r="E202" s="38"/>
      <c r="F202" s="38"/>
      <c r="G202" s="38"/>
      <c r="H202" s="38"/>
      <c r="I202" s="38"/>
    </row>
    <row r="203" spans="2:9" ht="12.75" customHeight="1" x14ac:dyDescent="0.25">
      <c r="B203" s="38"/>
      <c r="C203" s="38"/>
      <c r="D203" s="38"/>
      <c r="E203" s="38"/>
      <c r="F203" s="38"/>
      <c r="G203" s="38"/>
      <c r="H203" s="38"/>
      <c r="I203" s="38"/>
    </row>
    <row r="204" spans="2:9" ht="12.75" customHeight="1" x14ac:dyDescent="0.25">
      <c r="B204" s="38"/>
      <c r="C204" s="38"/>
      <c r="D204" s="38"/>
      <c r="E204" s="38"/>
      <c r="F204" s="38"/>
      <c r="G204" s="38"/>
      <c r="H204" s="38"/>
      <c r="I204" s="38"/>
    </row>
    <row r="205" spans="2:9" ht="12.75" customHeight="1" x14ac:dyDescent="0.25">
      <c r="B205" s="38"/>
      <c r="C205" s="38"/>
      <c r="D205" s="38"/>
      <c r="E205" s="38"/>
      <c r="F205" s="38"/>
      <c r="G205" s="38"/>
      <c r="H205" s="38"/>
      <c r="I205" s="38"/>
    </row>
    <row r="206" spans="2:9" ht="12.75" customHeight="1" x14ac:dyDescent="0.25">
      <c r="B206" s="38"/>
      <c r="C206" s="38"/>
      <c r="D206" s="38"/>
      <c r="E206" s="38"/>
      <c r="F206" s="38"/>
      <c r="G206" s="38"/>
      <c r="H206" s="38"/>
      <c r="I206" s="38"/>
    </row>
    <row r="207" spans="2:9" ht="12.75" customHeight="1" x14ac:dyDescent="0.25">
      <c r="B207" s="38"/>
      <c r="C207" s="38"/>
      <c r="D207" s="38"/>
      <c r="E207" s="38"/>
      <c r="F207" s="38"/>
      <c r="G207" s="38"/>
      <c r="H207" s="38"/>
      <c r="I207" s="38"/>
    </row>
    <row r="208" spans="2:9" ht="12.75" customHeight="1" x14ac:dyDescent="0.25">
      <c r="B208" s="38"/>
      <c r="C208" s="38"/>
      <c r="D208" s="38"/>
      <c r="E208" s="38"/>
      <c r="F208" s="38"/>
      <c r="G208" s="38"/>
      <c r="H208" s="38"/>
      <c r="I208" s="38"/>
    </row>
    <row r="209" spans="2:9" ht="12.75" customHeight="1" x14ac:dyDescent="0.25">
      <c r="B209" s="38"/>
      <c r="C209" s="38"/>
      <c r="D209" s="38"/>
      <c r="E209" s="38"/>
      <c r="F209" s="38"/>
      <c r="G209" s="38"/>
      <c r="H209" s="38"/>
      <c r="I209" s="38"/>
    </row>
    <row r="210" spans="2:9" ht="12.75" customHeight="1" x14ac:dyDescent="0.25">
      <c r="B210" s="38"/>
      <c r="C210" s="38"/>
      <c r="D210" s="38"/>
      <c r="E210" s="38"/>
      <c r="F210" s="38"/>
      <c r="G210" s="38"/>
      <c r="H210" s="38"/>
      <c r="I210" s="38"/>
    </row>
    <row r="211" spans="2:9" ht="12.75" customHeight="1" x14ac:dyDescent="0.25">
      <c r="B211" s="38"/>
      <c r="C211" s="38"/>
      <c r="D211" s="38"/>
      <c r="E211" s="38"/>
      <c r="F211" s="38"/>
      <c r="G211" s="38"/>
      <c r="H211" s="38"/>
      <c r="I211" s="38"/>
    </row>
    <row r="212" spans="2:9" ht="12.75" customHeight="1" x14ac:dyDescent="0.25">
      <c r="B212" s="38"/>
      <c r="C212" s="38"/>
      <c r="D212" s="38"/>
      <c r="E212" s="38"/>
      <c r="F212" s="38"/>
      <c r="G212" s="38"/>
      <c r="H212" s="38"/>
      <c r="I212" s="38"/>
    </row>
    <row r="213" spans="2:9" ht="12.75" customHeight="1" x14ac:dyDescent="0.25">
      <c r="B213" s="38"/>
      <c r="C213" s="38"/>
      <c r="D213" s="38"/>
      <c r="E213" s="38"/>
      <c r="F213" s="38"/>
      <c r="G213" s="38"/>
      <c r="H213" s="38"/>
      <c r="I213" s="38"/>
    </row>
    <row r="214" spans="2:9" ht="12.75" customHeight="1" x14ac:dyDescent="0.25">
      <c r="B214" s="38"/>
      <c r="C214" s="38"/>
      <c r="D214" s="38"/>
      <c r="E214" s="38"/>
      <c r="F214" s="38"/>
      <c r="G214" s="38"/>
      <c r="H214" s="38"/>
      <c r="I214" s="38"/>
    </row>
    <row r="215" spans="2:9" ht="12.75" customHeight="1" x14ac:dyDescent="0.25">
      <c r="B215" s="38"/>
      <c r="C215" s="38"/>
      <c r="D215" s="38"/>
      <c r="E215" s="38"/>
      <c r="F215" s="38"/>
      <c r="G215" s="38"/>
      <c r="H215" s="38"/>
      <c r="I215" s="38"/>
    </row>
    <row r="216" spans="2:9" ht="12.75" customHeight="1" x14ac:dyDescent="0.25">
      <c r="B216" s="38"/>
      <c r="C216" s="38"/>
      <c r="D216" s="38"/>
      <c r="E216" s="38"/>
      <c r="F216" s="38"/>
      <c r="G216" s="38"/>
      <c r="H216" s="38"/>
      <c r="I216" s="38"/>
    </row>
    <row r="217" spans="2:9" ht="12.75" customHeight="1" x14ac:dyDescent="0.25">
      <c r="B217" s="38"/>
      <c r="C217" s="38"/>
      <c r="D217" s="38"/>
      <c r="E217" s="38"/>
      <c r="F217" s="38"/>
      <c r="G217" s="38"/>
      <c r="H217" s="38"/>
      <c r="I217" s="38"/>
    </row>
    <row r="218" spans="2:9" ht="12.75" customHeight="1" x14ac:dyDescent="0.25">
      <c r="B218" s="38"/>
      <c r="C218" s="38"/>
      <c r="D218" s="38"/>
      <c r="E218" s="38"/>
      <c r="F218" s="38"/>
      <c r="G218" s="38"/>
      <c r="H218" s="38"/>
      <c r="I218" s="38"/>
    </row>
    <row r="219" spans="2:9" ht="12.75" customHeight="1" x14ac:dyDescent="0.25">
      <c r="B219" s="38"/>
      <c r="C219" s="38"/>
      <c r="D219" s="38"/>
      <c r="E219" s="38"/>
      <c r="F219" s="38"/>
      <c r="G219" s="38"/>
      <c r="H219" s="38"/>
      <c r="I219" s="38"/>
    </row>
    <row r="220" spans="2:9" ht="12.75" customHeight="1" x14ac:dyDescent="0.25">
      <c r="B220" s="38"/>
      <c r="C220" s="38"/>
      <c r="D220" s="38"/>
      <c r="E220" s="38"/>
      <c r="F220" s="38"/>
      <c r="G220" s="38"/>
      <c r="H220" s="38"/>
      <c r="I220" s="38"/>
    </row>
    <row r="221" spans="2:9" ht="12.75" customHeight="1" x14ac:dyDescent="0.25">
      <c r="B221" s="38"/>
      <c r="C221" s="38"/>
      <c r="D221" s="38"/>
      <c r="E221" s="38"/>
      <c r="F221" s="38"/>
      <c r="G221" s="38"/>
      <c r="H221" s="38"/>
      <c r="I221" s="38"/>
    </row>
    <row r="222" spans="2:9" ht="12.75" customHeight="1" x14ac:dyDescent="0.25">
      <c r="B222" s="38"/>
      <c r="C222" s="38"/>
      <c r="D222" s="38"/>
      <c r="E222" s="38"/>
      <c r="F222" s="38"/>
      <c r="G222" s="38"/>
      <c r="H222" s="38"/>
      <c r="I222" s="38"/>
    </row>
    <row r="223" spans="2:9" ht="12.75" customHeight="1" x14ac:dyDescent="0.25">
      <c r="B223" s="38"/>
      <c r="C223" s="38"/>
      <c r="D223" s="38"/>
      <c r="E223" s="38"/>
      <c r="F223" s="38"/>
      <c r="G223" s="38"/>
      <c r="H223" s="38"/>
      <c r="I223" s="38"/>
    </row>
    <row r="224" spans="2:9" ht="12.75" customHeight="1" x14ac:dyDescent="0.25">
      <c r="B224" s="38"/>
      <c r="C224" s="38"/>
      <c r="D224" s="38"/>
      <c r="E224" s="38"/>
      <c r="F224" s="38"/>
      <c r="G224" s="38"/>
      <c r="H224" s="38"/>
      <c r="I224" s="38"/>
    </row>
    <row r="225" spans="2:9" ht="12.75" customHeight="1" x14ac:dyDescent="0.25">
      <c r="B225" s="38"/>
      <c r="C225" s="38"/>
      <c r="D225" s="38"/>
      <c r="E225" s="38"/>
      <c r="F225" s="38"/>
      <c r="G225" s="38"/>
      <c r="H225" s="38"/>
      <c r="I225" s="38"/>
    </row>
    <row r="226" spans="2:9" ht="12.75" customHeight="1" x14ac:dyDescent="0.25">
      <c r="B226" s="38"/>
      <c r="C226" s="38"/>
      <c r="D226" s="38"/>
      <c r="E226" s="38"/>
      <c r="F226" s="38"/>
      <c r="G226" s="38"/>
      <c r="H226" s="38"/>
      <c r="I226" s="38"/>
    </row>
    <row r="227" spans="2:9" ht="12.75" customHeight="1" x14ac:dyDescent="0.25">
      <c r="B227" s="38"/>
      <c r="C227" s="38"/>
      <c r="D227" s="38"/>
      <c r="E227" s="38"/>
      <c r="F227" s="38"/>
      <c r="G227" s="38"/>
      <c r="H227" s="38"/>
      <c r="I227" s="38"/>
    </row>
    <row r="228" spans="2:9" ht="12.75" customHeight="1" x14ac:dyDescent="0.25">
      <c r="B228" s="38"/>
      <c r="C228" s="38"/>
      <c r="D228" s="38"/>
      <c r="E228" s="38"/>
      <c r="F228" s="38"/>
      <c r="G228" s="38"/>
      <c r="H228" s="38"/>
      <c r="I228" s="38"/>
    </row>
    <row r="229" spans="2:9" ht="12.75" customHeight="1" x14ac:dyDescent="0.25">
      <c r="B229" s="38"/>
      <c r="C229" s="38"/>
      <c r="D229" s="38"/>
      <c r="E229" s="38"/>
      <c r="F229" s="38"/>
      <c r="G229" s="38"/>
      <c r="H229" s="38"/>
      <c r="I229" s="38"/>
    </row>
    <row r="230" spans="2:9" ht="12.75" customHeight="1" x14ac:dyDescent="0.25">
      <c r="B230" s="38"/>
      <c r="C230" s="38"/>
      <c r="D230" s="38"/>
      <c r="E230" s="38"/>
      <c r="F230" s="38"/>
      <c r="G230" s="38"/>
      <c r="H230" s="38"/>
      <c r="I230" s="38"/>
    </row>
    <row r="231" spans="2:9" ht="12.75" customHeight="1" x14ac:dyDescent="0.25">
      <c r="B231" s="38"/>
      <c r="C231" s="38"/>
      <c r="D231" s="38"/>
      <c r="E231" s="38"/>
      <c r="F231" s="38"/>
      <c r="G231" s="38"/>
      <c r="H231" s="38"/>
      <c r="I231" s="38"/>
    </row>
    <row r="232" spans="2:9" ht="12.75" customHeight="1" x14ac:dyDescent="0.25">
      <c r="B232" s="38"/>
      <c r="C232" s="38"/>
      <c r="D232" s="38"/>
      <c r="E232" s="38"/>
      <c r="F232" s="38"/>
      <c r="G232" s="38"/>
      <c r="H232" s="38"/>
      <c r="I232" s="38"/>
    </row>
    <row r="233" spans="2:9" ht="12.75" customHeight="1" x14ac:dyDescent="0.25">
      <c r="B233" s="38"/>
      <c r="C233" s="38"/>
      <c r="D233" s="38"/>
      <c r="E233" s="38"/>
      <c r="F233" s="38"/>
      <c r="G233" s="38"/>
      <c r="H233" s="38"/>
      <c r="I233" s="38"/>
    </row>
    <row r="234" spans="2:9" ht="12.75" customHeight="1" x14ac:dyDescent="0.25">
      <c r="B234" s="38"/>
      <c r="C234" s="38"/>
      <c r="D234" s="38"/>
      <c r="E234" s="38"/>
      <c r="F234" s="38"/>
      <c r="G234" s="38"/>
      <c r="H234" s="38"/>
      <c r="I234" s="38"/>
    </row>
    <row r="235" spans="2:9" ht="12.75" customHeight="1" x14ac:dyDescent="0.25">
      <c r="B235" s="38"/>
      <c r="C235" s="38"/>
      <c r="D235" s="38"/>
      <c r="E235" s="38"/>
      <c r="F235" s="38"/>
      <c r="G235" s="38"/>
      <c r="H235" s="38"/>
      <c r="I235" s="38"/>
    </row>
    <row r="236" spans="2:9" ht="12.75" customHeight="1" x14ac:dyDescent="0.25">
      <c r="B236" s="38"/>
      <c r="C236" s="38"/>
      <c r="D236" s="38"/>
      <c r="E236" s="38"/>
      <c r="F236" s="38"/>
      <c r="G236" s="38"/>
      <c r="H236" s="38"/>
      <c r="I236" s="38"/>
    </row>
    <row r="237" spans="2:9" ht="12.75" customHeight="1" x14ac:dyDescent="0.25">
      <c r="B237" s="38"/>
      <c r="C237" s="38"/>
      <c r="D237" s="38"/>
      <c r="E237" s="38"/>
      <c r="F237" s="38"/>
      <c r="G237" s="38"/>
      <c r="H237" s="38"/>
      <c r="I237" s="38"/>
    </row>
    <row r="238" spans="2:9" ht="12.75" customHeight="1" x14ac:dyDescent="0.25">
      <c r="B238" s="38"/>
      <c r="C238" s="38"/>
      <c r="D238" s="38"/>
      <c r="E238" s="38"/>
      <c r="F238" s="38"/>
      <c r="G238" s="38"/>
      <c r="H238" s="38"/>
      <c r="I238" s="38"/>
    </row>
    <row r="239" spans="2:9" ht="12.75" customHeight="1" x14ac:dyDescent="0.25">
      <c r="B239" s="38"/>
      <c r="C239" s="38"/>
      <c r="D239" s="38"/>
      <c r="E239" s="38"/>
      <c r="F239" s="38"/>
      <c r="G239" s="38"/>
      <c r="H239" s="38"/>
      <c r="I239" s="38"/>
    </row>
    <row r="240" spans="2:9" ht="12.75" customHeight="1" x14ac:dyDescent="0.25">
      <c r="B240" s="38"/>
      <c r="C240" s="38"/>
      <c r="D240" s="38"/>
      <c r="E240" s="38"/>
      <c r="F240" s="38"/>
      <c r="G240" s="38"/>
      <c r="H240" s="38"/>
      <c r="I240" s="38"/>
    </row>
    <row r="241" spans="2:9" ht="12.75" customHeight="1" x14ac:dyDescent="0.25">
      <c r="B241" s="38"/>
      <c r="C241" s="38"/>
      <c r="D241" s="38"/>
      <c r="E241" s="38"/>
      <c r="F241" s="38"/>
      <c r="G241" s="38"/>
      <c r="H241" s="38"/>
      <c r="I241" s="38"/>
    </row>
    <row r="242" spans="2:9" ht="12.75" customHeight="1" x14ac:dyDescent="0.25">
      <c r="B242" s="38"/>
      <c r="C242" s="38"/>
      <c r="D242" s="38"/>
      <c r="E242" s="38"/>
      <c r="F242" s="38"/>
      <c r="G242" s="38"/>
      <c r="H242" s="38"/>
      <c r="I242" s="38"/>
    </row>
    <row r="243" spans="2:9" ht="12.75" customHeight="1" x14ac:dyDescent="0.25">
      <c r="B243" s="38"/>
      <c r="C243" s="38"/>
      <c r="D243" s="38"/>
      <c r="E243" s="38"/>
      <c r="F243" s="38"/>
      <c r="G243" s="38"/>
      <c r="H243" s="38"/>
      <c r="I243" s="38"/>
    </row>
    <row r="244" spans="2:9" ht="15.75" customHeight="1" x14ac:dyDescent="0.25"/>
    <row r="245" spans="2:9" ht="15.75" customHeight="1" x14ac:dyDescent="0.25"/>
    <row r="246" spans="2:9" ht="15.75" customHeight="1" x14ac:dyDescent="0.25"/>
    <row r="247" spans="2:9" ht="15.75" customHeight="1" x14ac:dyDescent="0.25"/>
    <row r="248" spans="2:9" ht="15.75" customHeight="1" x14ac:dyDescent="0.25"/>
    <row r="249" spans="2:9" ht="15.75" customHeight="1" x14ac:dyDescent="0.25"/>
    <row r="250" spans="2:9" ht="15.75" customHeight="1" x14ac:dyDescent="0.25"/>
    <row r="251" spans="2:9" ht="15.75" customHeight="1" x14ac:dyDescent="0.25"/>
    <row r="252" spans="2:9" ht="15.75" customHeight="1" x14ac:dyDescent="0.25"/>
    <row r="253" spans="2:9" ht="15.75" customHeight="1" x14ac:dyDescent="0.25"/>
    <row r="254" spans="2:9" ht="15.75" customHeight="1" x14ac:dyDescent="0.25"/>
    <row r="255" spans="2:9" ht="15.75" customHeight="1" x14ac:dyDescent="0.25"/>
    <row r="256" spans="2:9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16" right="0.17" top="0.25" bottom="0.3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000"/>
  <sheetViews>
    <sheetView workbookViewId="0"/>
  </sheetViews>
  <sheetFormatPr defaultColWidth="14.44140625" defaultRowHeight="15" customHeight="1" x14ac:dyDescent="0.25"/>
  <cols>
    <col min="1" max="1" width="32.33203125" customWidth="1"/>
    <col min="2" max="2" width="13.33203125" customWidth="1"/>
    <col min="3" max="4" width="13.109375" customWidth="1"/>
    <col min="5" max="5" width="13" customWidth="1"/>
    <col min="6" max="6" width="13.109375" customWidth="1"/>
    <col min="7" max="7" width="12.6640625" customWidth="1"/>
    <col min="8" max="8" width="11.88671875" customWidth="1"/>
    <col min="9" max="9" width="13.6640625" customWidth="1"/>
    <col min="10" max="10" width="9.88671875" customWidth="1"/>
  </cols>
  <sheetData>
    <row r="1" spans="1:10" ht="12.75" customHeight="1" x14ac:dyDescent="0.25">
      <c r="A1" s="54" t="s">
        <v>181</v>
      </c>
      <c r="B1" s="55"/>
      <c r="C1" s="56"/>
      <c r="D1" s="56"/>
      <c r="E1" s="56"/>
      <c r="F1" s="56"/>
      <c r="G1" s="56"/>
      <c r="H1" s="56"/>
      <c r="I1" s="56"/>
      <c r="J1" s="57"/>
    </row>
    <row r="2" spans="1:10" ht="12.75" customHeight="1" x14ac:dyDescent="0.25">
      <c r="A2" s="54" t="s">
        <v>1</v>
      </c>
      <c r="B2" s="56"/>
      <c r="C2" s="56"/>
      <c r="D2" s="56"/>
      <c r="E2" s="56"/>
      <c r="F2" s="56"/>
      <c r="G2" s="56"/>
      <c r="H2" s="56"/>
      <c r="I2" s="56"/>
      <c r="J2" s="57"/>
    </row>
    <row r="3" spans="1:10" ht="12.75" customHeight="1" x14ac:dyDescent="0.25">
      <c r="A3" s="57" t="s">
        <v>182</v>
      </c>
      <c r="B3" s="56"/>
      <c r="C3" s="56"/>
      <c r="D3" s="56"/>
      <c r="E3" s="56"/>
      <c r="F3" s="56">
        <f>41990.96*20%</f>
        <v>8398.1920000000009</v>
      </c>
      <c r="G3" s="56"/>
      <c r="H3" s="56"/>
      <c r="I3" s="56"/>
      <c r="J3" s="57"/>
    </row>
    <row r="4" spans="1:10" ht="12.75" customHeight="1" x14ac:dyDescent="0.25">
      <c r="A4" s="57"/>
      <c r="B4" s="56"/>
      <c r="C4" s="55" t="s">
        <v>96</v>
      </c>
      <c r="D4" s="55"/>
      <c r="E4" s="55">
        <f>F3/3</f>
        <v>2799.3973333333338</v>
      </c>
      <c r="F4" s="56"/>
      <c r="G4" s="56"/>
      <c r="H4" s="56"/>
      <c r="I4" s="56"/>
      <c r="J4" s="57"/>
    </row>
    <row r="5" spans="1:10" ht="12.75" customHeight="1" x14ac:dyDescent="0.25">
      <c r="A5" s="57"/>
      <c r="B5" s="56"/>
      <c r="C5" s="55" t="s">
        <v>97</v>
      </c>
      <c r="D5" s="55"/>
      <c r="E5" s="55">
        <f>F3/3*2</f>
        <v>5598.7946666666676</v>
      </c>
      <c r="F5" s="56"/>
      <c r="G5" s="56"/>
      <c r="H5" s="56"/>
      <c r="I5" s="56"/>
      <c r="J5" s="57"/>
    </row>
    <row r="6" spans="1:10" ht="12.75" customHeight="1" x14ac:dyDescent="0.25">
      <c r="A6" s="57" t="s">
        <v>5</v>
      </c>
      <c r="B6" s="56"/>
      <c r="C6" s="56"/>
      <c r="D6" s="56"/>
      <c r="E6" s="56"/>
      <c r="F6" s="56">
        <v>14.5</v>
      </c>
      <c r="G6" s="56"/>
      <c r="H6" s="56"/>
      <c r="I6" s="56"/>
      <c r="J6" s="57"/>
    </row>
    <row r="7" spans="1:10" ht="12.75" customHeight="1" x14ac:dyDescent="0.25">
      <c r="A7" s="57" t="s">
        <v>7</v>
      </c>
      <c r="B7" s="56"/>
      <c r="C7" s="56"/>
      <c r="D7" s="56"/>
      <c r="E7" s="56"/>
      <c r="F7" s="56">
        <v>12.5</v>
      </c>
      <c r="G7" s="56"/>
      <c r="H7" s="56"/>
      <c r="I7" s="56"/>
      <c r="J7" s="57"/>
    </row>
    <row r="8" spans="1:10" ht="12.75" customHeight="1" x14ac:dyDescent="0.25">
      <c r="A8" s="57"/>
      <c r="B8" s="56"/>
      <c r="C8" s="56"/>
      <c r="D8" s="56"/>
      <c r="E8" s="56"/>
      <c r="F8" s="56"/>
      <c r="G8" s="56"/>
      <c r="H8" s="56"/>
      <c r="I8" s="56"/>
      <c r="J8" s="57"/>
    </row>
    <row r="9" spans="1:10" ht="12.75" customHeight="1" x14ac:dyDescent="0.25">
      <c r="A9" s="57" t="s">
        <v>8</v>
      </c>
      <c r="B9" s="56"/>
      <c r="C9" s="56"/>
      <c r="D9" s="56"/>
      <c r="E9" s="56"/>
      <c r="F9" s="56"/>
      <c r="G9" s="56"/>
      <c r="H9" s="56"/>
      <c r="I9" s="56"/>
      <c r="J9" s="57"/>
    </row>
    <row r="10" spans="1:10" ht="12.75" customHeight="1" x14ac:dyDescent="0.25">
      <c r="A10" s="57"/>
      <c r="B10" s="56"/>
      <c r="C10" s="56"/>
      <c r="D10" s="56"/>
      <c r="E10" s="56"/>
      <c r="F10" s="56">
        <v>2842.76</v>
      </c>
      <c r="G10" s="56"/>
      <c r="H10" s="56"/>
      <c r="I10" s="56"/>
      <c r="J10" s="57"/>
    </row>
    <row r="11" spans="1:10" ht="12.75" customHeight="1" x14ac:dyDescent="0.25">
      <c r="A11" s="57"/>
      <c r="B11" s="56"/>
      <c r="C11" s="55" t="s">
        <v>183</v>
      </c>
      <c r="D11" s="55"/>
      <c r="E11" s="55">
        <f>F10/17*8</f>
        <v>1337.7694117647061</v>
      </c>
      <c r="F11" s="56"/>
      <c r="G11" s="56"/>
      <c r="H11" s="56"/>
      <c r="I11" s="56"/>
      <c r="J11" s="57"/>
    </row>
    <row r="12" spans="1:10" ht="12.75" customHeight="1" x14ac:dyDescent="0.25">
      <c r="A12" s="57"/>
      <c r="B12" s="56"/>
      <c r="C12" s="55" t="s">
        <v>184</v>
      </c>
      <c r="D12" s="55"/>
      <c r="E12" s="55">
        <f>F10/17*9</f>
        <v>1504.9905882352944</v>
      </c>
      <c r="F12" s="56"/>
      <c r="G12" s="56"/>
      <c r="H12" s="56"/>
      <c r="I12" s="56"/>
      <c r="J12" s="57"/>
    </row>
    <row r="13" spans="1:10" ht="12.75" customHeight="1" x14ac:dyDescent="0.25">
      <c r="A13" s="57"/>
      <c r="B13" s="56"/>
      <c r="C13" s="56"/>
      <c r="D13" s="56"/>
      <c r="E13" s="56"/>
      <c r="F13" s="56"/>
      <c r="G13" s="56"/>
      <c r="H13" s="56"/>
      <c r="I13" s="56"/>
      <c r="J13" s="57"/>
    </row>
    <row r="14" spans="1:10" ht="12.75" customHeight="1" x14ac:dyDescent="0.25">
      <c r="A14" s="57" t="s">
        <v>98</v>
      </c>
      <c r="B14" s="56"/>
      <c r="C14" s="56"/>
      <c r="D14" s="56"/>
      <c r="E14" s="56"/>
      <c r="F14" s="56">
        <f>F3+F10</f>
        <v>11240.952000000001</v>
      </c>
      <c r="G14" s="56"/>
      <c r="H14" s="56"/>
      <c r="I14" s="56"/>
      <c r="J14" s="57"/>
    </row>
    <row r="15" spans="1:10" ht="12.75" customHeight="1" x14ac:dyDescent="0.25">
      <c r="A15" s="57"/>
      <c r="B15" s="56"/>
      <c r="C15" s="56"/>
      <c r="D15" s="56"/>
      <c r="E15" s="56"/>
      <c r="F15" s="56"/>
      <c r="G15" s="56"/>
      <c r="H15" s="56"/>
      <c r="I15" s="56"/>
      <c r="J15" s="57"/>
    </row>
    <row r="16" spans="1:10" ht="12.75" customHeight="1" x14ac:dyDescent="0.25">
      <c r="A16" s="54" t="s">
        <v>185</v>
      </c>
      <c r="B16" s="55"/>
      <c r="C16" s="56"/>
      <c r="D16" s="56"/>
      <c r="E16" s="56"/>
      <c r="F16" s="56"/>
      <c r="G16" s="56"/>
      <c r="H16" s="56"/>
      <c r="I16" s="56"/>
      <c r="J16" s="57"/>
    </row>
    <row r="17" spans="1:10" ht="12.75" customHeight="1" x14ac:dyDescent="0.25">
      <c r="A17" s="54" t="s">
        <v>186</v>
      </c>
      <c r="B17" s="55"/>
      <c r="C17" s="56"/>
      <c r="D17" s="56"/>
      <c r="E17" s="56"/>
      <c r="F17" s="56"/>
      <c r="G17" s="56"/>
      <c r="H17" s="56"/>
      <c r="I17" s="56"/>
      <c r="J17" s="57"/>
    </row>
    <row r="18" spans="1:10" ht="12.75" customHeight="1" x14ac:dyDescent="0.25">
      <c r="A18" s="58"/>
      <c r="B18" s="59"/>
      <c r="C18" s="59"/>
      <c r="D18" s="59"/>
      <c r="E18" s="59"/>
      <c r="F18" s="59"/>
      <c r="G18" s="59"/>
      <c r="H18" s="59"/>
      <c r="I18" s="59"/>
      <c r="J18" s="58"/>
    </row>
    <row r="19" spans="1:10" ht="12.75" customHeight="1" x14ac:dyDescent="0.25">
      <c r="A19" s="60" t="s">
        <v>16</v>
      </c>
      <c r="B19" s="61" t="s">
        <v>17</v>
      </c>
      <c r="C19" s="61" t="s">
        <v>152</v>
      </c>
      <c r="D19" s="61" t="s">
        <v>102</v>
      </c>
      <c r="E19" s="61" t="s">
        <v>138</v>
      </c>
      <c r="F19" s="61" t="s">
        <v>187</v>
      </c>
      <c r="G19" s="61" t="s">
        <v>105</v>
      </c>
      <c r="H19" s="61" t="s">
        <v>188</v>
      </c>
      <c r="I19" s="61" t="s">
        <v>24</v>
      </c>
      <c r="J19" s="62"/>
    </row>
    <row r="20" spans="1:10" ht="12.75" customHeight="1" x14ac:dyDescent="0.25">
      <c r="A20" s="63" t="s">
        <v>107</v>
      </c>
      <c r="B20" s="55">
        <v>334.44</v>
      </c>
      <c r="C20" s="56"/>
      <c r="D20" s="56">
        <v>334.44</v>
      </c>
      <c r="E20" s="56">
        <v>334.44</v>
      </c>
      <c r="F20" s="56">
        <v>0</v>
      </c>
      <c r="G20" s="56">
        <v>334.44</v>
      </c>
      <c r="H20" s="56">
        <v>334.44</v>
      </c>
      <c r="I20" s="56">
        <f t="shared" ref="I20:I24" si="0">C20+D20+E20+F20+G20+H20</f>
        <v>1337.76</v>
      </c>
      <c r="J20" s="64"/>
    </row>
    <row r="21" spans="1:10" ht="12.75" customHeight="1" x14ac:dyDescent="0.25">
      <c r="A21" s="63"/>
      <c r="B21" s="55"/>
      <c r="C21" s="56">
        <v>0</v>
      </c>
      <c r="D21" s="56">
        <v>0</v>
      </c>
      <c r="E21" s="56">
        <v>0</v>
      </c>
      <c r="F21" s="56">
        <v>0</v>
      </c>
      <c r="G21" s="56">
        <v>0</v>
      </c>
      <c r="H21" s="56">
        <v>0</v>
      </c>
      <c r="I21" s="56">
        <f t="shared" si="0"/>
        <v>0</v>
      </c>
      <c r="J21" s="64"/>
    </row>
    <row r="22" spans="1:10" ht="12.75" customHeight="1" x14ac:dyDescent="0.25">
      <c r="A22" s="63"/>
      <c r="B22" s="55">
        <v>0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  <c r="H22" s="56">
        <v>0</v>
      </c>
      <c r="I22" s="56">
        <f t="shared" si="0"/>
        <v>0</v>
      </c>
      <c r="J22" s="64"/>
    </row>
    <row r="23" spans="1:10" ht="12.75" customHeight="1" x14ac:dyDescent="0.25">
      <c r="A23" s="63" t="s">
        <v>189</v>
      </c>
      <c r="B23" s="55">
        <v>500</v>
      </c>
      <c r="C23" s="55">
        <v>500</v>
      </c>
      <c r="D23" s="55">
        <v>500</v>
      </c>
      <c r="E23" s="55">
        <v>150</v>
      </c>
      <c r="F23" s="55">
        <v>100</v>
      </c>
      <c r="G23" s="55">
        <v>500</v>
      </c>
      <c r="H23" s="56">
        <v>500</v>
      </c>
      <c r="I23" s="56">
        <f t="shared" si="0"/>
        <v>2250</v>
      </c>
      <c r="J23" s="64"/>
    </row>
    <row r="24" spans="1:10" ht="12.75" customHeight="1" x14ac:dyDescent="0.25">
      <c r="A24" s="65"/>
      <c r="B24" s="56"/>
      <c r="C24" s="56"/>
      <c r="D24" s="56"/>
      <c r="E24" s="56"/>
      <c r="F24" s="56"/>
      <c r="G24" s="56"/>
      <c r="H24" s="56"/>
      <c r="I24" s="56">
        <f t="shared" si="0"/>
        <v>0</v>
      </c>
      <c r="J24" s="64"/>
    </row>
    <row r="25" spans="1:10" ht="12.75" customHeight="1" x14ac:dyDescent="0.25">
      <c r="A25" s="63" t="s">
        <v>24</v>
      </c>
      <c r="B25" s="55"/>
      <c r="C25" s="56">
        <f t="shared" ref="C25:H25" si="1">SUM(C20:C24)</f>
        <v>500</v>
      </c>
      <c r="D25" s="56">
        <f t="shared" si="1"/>
        <v>834.44</v>
      </c>
      <c r="E25" s="56">
        <f t="shared" si="1"/>
        <v>484.44</v>
      </c>
      <c r="F25" s="56">
        <f t="shared" si="1"/>
        <v>100</v>
      </c>
      <c r="G25" s="56">
        <f t="shared" si="1"/>
        <v>834.44</v>
      </c>
      <c r="H25" s="56">
        <f t="shared" si="1"/>
        <v>834.44</v>
      </c>
      <c r="I25" s="56">
        <f>I20+I21+I22+I23+I24</f>
        <v>3587.76</v>
      </c>
      <c r="J25" s="64"/>
    </row>
    <row r="26" spans="1:10" ht="12.75" customHeight="1" x14ac:dyDescent="0.25">
      <c r="A26" s="65"/>
      <c r="B26" s="56"/>
      <c r="C26" s="56"/>
      <c r="D26" s="56"/>
      <c r="E26" s="56"/>
      <c r="F26" s="56"/>
      <c r="G26" s="55" t="s">
        <v>26</v>
      </c>
      <c r="H26" s="55">
        <f>E11-I20</f>
        <v>9.4117647061011667E-3</v>
      </c>
      <c r="I26" s="56"/>
      <c r="J26" s="64"/>
    </row>
    <row r="27" spans="1:10" ht="12.75" customHeight="1" x14ac:dyDescent="0.25">
      <c r="A27" s="66"/>
      <c r="B27" s="67"/>
      <c r="C27" s="67"/>
      <c r="D27" s="67"/>
      <c r="E27" s="67"/>
      <c r="F27" s="67"/>
      <c r="G27" s="68" t="s">
        <v>27</v>
      </c>
      <c r="H27" s="68">
        <f>E4-I21-I22-I23-I24</f>
        <v>549.39733333333379</v>
      </c>
      <c r="I27" s="67"/>
      <c r="J27" s="69"/>
    </row>
    <row r="28" spans="1:10" ht="12.75" customHeight="1" x14ac:dyDescent="0.25">
      <c r="A28" s="70"/>
      <c r="B28" s="38"/>
      <c r="C28" s="38"/>
      <c r="D28" s="38"/>
      <c r="E28" s="38"/>
      <c r="F28" s="38"/>
      <c r="G28" s="38"/>
      <c r="H28" s="38"/>
      <c r="I28" s="38"/>
      <c r="J28" s="70"/>
    </row>
    <row r="29" spans="1:10" ht="12.75" customHeight="1" x14ac:dyDescent="0.25">
      <c r="A29" s="60" t="s">
        <v>28</v>
      </c>
      <c r="B29" s="61" t="s">
        <v>17</v>
      </c>
      <c r="C29" s="71" t="s">
        <v>190</v>
      </c>
      <c r="D29" s="71" t="s">
        <v>156</v>
      </c>
      <c r="E29" s="71" t="s">
        <v>157</v>
      </c>
      <c r="F29" s="71" t="s">
        <v>180</v>
      </c>
      <c r="G29" s="71" t="s">
        <v>159</v>
      </c>
      <c r="H29" s="71" t="s">
        <v>160</v>
      </c>
      <c r="I29" s="61" t="s">
        <v>24</v>
      </c>
      <c r="J29" s="62"/>
    </row>
    <row r="30" spans="1:10" ht="12.75" customHeight="1" x14ac:dyDescent="0.25">
      <c r="A30" s="63" t="s">
        <v>161</v>
      </c>
      <c r="B30" s="55">
        <v>167.22</v>
      </c>
      <c r="C30" s="56">
        <f>167.22*4</f>
        <v>668.88</v>
      </c>
      <c r="D30" s="56">
        <v>167.22</v>
      </c>
      <c r="E30" s="56">
        <v>0</v>
      </c>
      <c r="F30" s="56">
        <v>167.22</v>
      </c>
      <c r="G30" s="56">
        <v>167.22</v>
      </c>
      <c r="H30" s="56">
        <f>2*B30</f>
        <v>334.44</v>
      </c>
      <c r="I30" s="56">
        <f t="shared" ref="I30:I33" si="2">C30+D30+E30+F30+G30+H30</f>
        <v>1504.98</v>
      </c>
      <c r="J30" s="64"/>
    </row>
    <row r="31" spans="1:10" ht="12.75" customHeight="1" x14ac:dyDescent="0.25">
      <c r="A31" s="63"/>
      <c r="B31" s="55"/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f t="shared" si="2"/>
        <v>0</v>
      </c>
      <c r="J31" s="64"/>
    </row>
    <row r="32" spans="1:10" ht="12.75" customHeight="1" x14ac:dyDescent="0.25">
      <c r="A32" s="63" t="s">
        <v>142</v>
      </c>
      <c r="B32" s="55">
        <v>280</v>
      </c>
      <c r="C32" s="56">
        <f>5*B32</f>
        <v>1400</v>
      </c>
      <c r="D32" s="56">
        <v>0</v>
      </c>
      <c r="E32" s="56">
        <v>0</v>
      </c>
      <c r="F32" s="56">
        <v>0</v>
      </c>
      <c r="G32" s="56">
        <v>0</v>
      </c>
      <c r="H32" s="56">
        <v>0</v>
      </c>
      <c r="I32" s="56">
        <f t="shared" si="2"/>
        <v>1400</v>
      </c>
      <c r="J32" s="64"/>
    </row>
    <row r="33" spans="1:10" ht="12.75" customHeight="1" x14ac:dyDescent="0.25">
      <c r="A33" s="63" t="s">
        <v>143</v>
      </c>
      <c r="B33" s="55">
        <v>100</v>
      </c>
      <c r="C33" s="56">
        <f>1*B33</f>
        <v>100</v>
      </c>
      <c r="D33" s="56">
        <v>0</v>
      </c>
      <c r="E33" s="56">
        <v>0</v>
      </c>
      <c r="F33" s="56">
        <v>0</v>
      </c>
      <c r="G33" s="56">
        <v>0</v>
      </c>
      <c r="H33" s="56">
        <v>0</v>
      </c>
      <c r="I33" s="56">
        <f t="shared" si="2"/>
        <v>100</v>
      </c>
      <c r="J33" s="64"/>
    </row>
    <row r="34" spans="1:10" ht="12.75" customHeight="1" x14ac:dyDescent="0.25">
      <c r="A34" s="63" t="s">
        <v>144</v>
      </c>
      <c r="B34" s="55">
        <v>0</v>
      </c>
      <c r="C34" s="56">
        <f>B34*6</f>
        <v>0</v>
      </c>
      <c r="D34" s="56">
        <f>B34*2</f>
        <v>0</v>
      </c>
      <c r="E34" s="56">
        <f>B34*3</f>
        <v>0</v>
      </c>
      <c r="F34" s="56">
        <f>B34*2</f>
        <v>0</v>
      </c>
      <c r="G34" s="56">
        <f>B34*3</f>
        <v>0</v>
      </c>
      <c r="H34" s="56">
        <f>B34*3</f>
        <v>0</v>
      </c>
      <c r="I34" s="56">
        <f>SUM(C34:H34)</f>
        <v>0</v>
      </c>
      <c r="J34" s="64"/>
    </row>
    <row r="35" spans="1:10" ht="12.75" customHeight="1" x14ac:dyDescent="0.25">
      <c r="A35" s="63"/>
      <c r="B35" s="55">
        <v>0</v>
      </c>
      <c r="C35" s="56">
        <v>0</v>
      </c>
      <c r="D35" s="56">
        <v>0</v>
      </c>
      <c r="E35" s="56">
        <v>0</v>
      </c>
      <c r="F35" s="56">
        <v>0</v>
      </c>
      <c r="G35" s="56">
        <v>0</v>
      </c>
      <c r="H35" s="56">
        <v>0</v>
      </c>
      <c r="I35" s="56">
        <f t="shared" ref="I35:I36" si="3">C35+D35+E35+F35+G35+H35</f>
        <v>0</v>
      </c>
      <c r="J35" s="64"/>
    </row>
    <row r="36" spans="1:10" ht="12.75" customHeight="1" x14ac:dyDescent="0.25">
      <c r="A36" s="63" t="s">
        <v>146</v>
      </c>
      <c r="B36" s="55">
        <v>300</v>
      </c>
      <c r="C36" s="56">
        <v>0</v>
      </c>
      <c r="D36" s="56">
        <v>0</v>
      </c>
      <c r="E36" s="56">
        <v>0</v>
      </c>
      <c r="F36" s="56">
        <f>B36*2</f>
        <v>600</v>
      </c>
      <c r="G36" s="56">
        <f>B36*3</f>
        <v>900</v>
      </c>
      <c r="H36" s="56">
        <f>B36*3</f>
        <v>900</v>
      </c>
      <c r="I36" s="56">
        <f t="shared" si="3"/>
        <v>2400</v>
      </c>
      <c r="J36" s="64"/>
    </row>
    <row r="37" spans="1:10" ht="12.75" customHeight="1" x14ac:dyDescent="0.25">
      <c r="A37" s="63" t="s">
        <v>191</v>
      </c>
      <c r="B37" s="55">
        <v>150</v>
      </c>
      <c r="C37" s="56">
        <v>0</v>
      </c>
      <c r="D37" s="56">
        <v>0</v>
      </c>
      <c r="E37" s="56">
        <f>B37*3</f>
        <v>450</v>
      </c>
      <c r="F37" s="56">
        <v>0</v>
      </c>
      <c r="G37" s="56">
        <v>0</v>
      </c>
      <c r="H37" s="56">
        <v>0</v>
      </c>
      <c r="I37" s="56">
        <f>E37</f>
        <v>450</v>
      </c>
      <c r="J37" s="64"/>
    </row>
    <row r="38" spans="1:10" ht="12.75" customHeight="1" x14ac:dyDescent="0.25">
      <c r="A38" s="63" t="s">
        <v>192</v>
      </c>
      <c r="B38" s="55">
        <v>75</v>
      </c>
      <c r="C38" s="56">
        <v>0</v>
      </c>
      <c r="D38" s="56">
        <f>B38*2</f>
        <v>150</v>
      </c>
      <c r="E38" s="56">
        <v>0</v>
      </c>
      <c r="F38" s="56">
        <v>0</v>
      </c>
      <c r="G38" s="56">
        <v>0</v>
      </c>
      <c r="H38" s="56">
        <v>0</v>
      </c>
      <c r="I38" s="56">
        <f>C38+D38+E38+F38+G38+H38</f>
        <v>150</v>
      </c>
      <c r="J38" s="64"/>
    </row>
    <row r="39" spans="1:10" ht="12.75" customHeight="1" x14ac:dyDescent="0.25">
      <c r="A39" s="63"/>
      <c r="B39" s="55"/>
      <c r="C39" s="56"/>
      <c r="D39" s="56"/>
      <c r="E39" s="56">
        <f>B39*4</f>
        <v>0</v>
      </c>
      <c r="F39" s="56"/>
      <c r="G39" s="56"/>
      <c r="H39" s="56"/>
      <c r="I39" s="56">
        <f>E39</f>
        <v>0</v>
      </c>
      <c r="J39" s="64"/>
    </row>
    <row r="40" spans="1:10" ht="12.75" customHeight="1" x14ac:dyDescent="0.25">
      <c r="A40" s="63" t="s">
        <v>24</v>
      </c>
      <c r="B40" s="55"/>
      <c r="C40" s="56">
        <f t="shared" ref="C40:H40" si="4">SUM(C30:C39)</f>
        <v>2168.88</v>
      </c>
      <c r="D40" s="56">
        <f t="shared" si="4"/>
        <v>317.22000000000003</v>
      </c>
      <c r="E40" s="56">
        <f t="shared" si="4"/>
        <v>450</v>
      </c>
      <c r="F40" s="56">
        <f t="shared" si="4"/>
        <v>767.22</v>
      </c>
      <c r="G40" s="56">
        <f t="shared" si="4"/>
        <v>1067.22</v>
      </c>
      <c r="H40" s="56">
        <f t="shared" si="4"/>
        <v>1234.44</v>
      </c>
      <c r="I40" s="56">
        <f>I30+I31+I32+I33+I34+I35+I36+I37+I38+I39</f>
        <v>6004.98</v>
      </c>
      <c r="J40" s="64"/>
    </row>
    <row r="41" spans="1:10" ht="12.75" customHeight="1" x14ac:dyDescent="0.25">
      <c r="A41" s="65"/>
      <c r="B41" s="56"/>
      <c r="C41" s="56"/>
      <c r="D41" s="56"/>
      <c r="E41" s="56"/>
      <c r="F41" s="56"/>
      <c r="G41" s="55" t="s">
        <v>26</v>
      </c>
      <c r="H41" s="55">
        <f>E12-I30</f>
        <v>1.0588235294335391E-2</v>
      </c>
      <c r="I41" s="56"/>
      <c r="J41" s="64"/>
    </row>
    <row r="42" spans="1:10" ht="12.75" customHeight="1" x14ac:dyDescent="0.25">
      <c r="A42" s="66"/>
      <c r="B42" s="67"/>
      <c r="C42" s="67"/>
      <c r="D42" s="67"/>
      <c r="E42" s="67"/>
      <c r="F42" s="67"/>
      <c r="G42" s="68" t="s">
        <v>27</v>
      </c>
      <c r="H42" s="68">
        <f>E5-I31-I32-I33-I34-I35-I36-I37-I38-I39</f>
        <v>1098.7946666666676</v>
      </c>
      <c r="I42" s="67" t="s">
        <v>42</v>
      </c>
      <c r="J42" s="72"/>
    </row>
    <row r="43" spans="1:10" ht="12.75" customHeight="1" x14ac:dyDescent="0.25">
      <c r="A43" s="36" t="s">
        <v>163</v>
      </c>
      <c r="B43" s="38"/>
      <c r="C43" s="70">
        <f>(C32+C33+C34)/7</f>
        <v>214.28571428571428</v>
      </c>
      <c r="D43" s="38">
        <f>D40/2</f>
        <v>158.61000000000001</v>
      </c>
      <c r="E43" s="38">
        <f>(E34+E37)/3</f>
        <v>150</v>
      </c>
      <c r="F43" s="38">
        <f>(F34+F36)/2</f>
        <v>300</v>
      </c>
      <c r="G43" s="38">
        <f t="shared" ref="G43:H43" si="5">(G34+G36)/3</f>
        <v>300</v>
      </c>
      <c r="H43" s="38">
        <f t="shared" si="5"/>
        <v>300</v>
      </c>
      <c r="I43" s="38"/>
    </row>
    <row r="44" spans="1:10" ht="12.75" customHeight="1" x14ac:dyDescent="0.25">
      <c r="B44" s="38"/>
      <c r="C44" s="38"/>
      <c r="D44" s="38"/>
      <c r="E44" s="38"/>
      <c r="F44" s="38"/>
      <c r="G44" s="38"/>
      <c r="H44" s="38"/>
      <c r="I44" s="38"/>
    </row>
    <row r="45" spans="1:10" ht="12.75" customHeight="1" x14ac:dyDescent="0.25">
      <c r="B45" s="38"/>
      <c r="C45" s="38"/>
      <c r="D45" s="38"/>
      <c r="E45" s="38"/>
      <c r="F45" s="38"/>
      <c r="G45" s="38"/>
      <c r="H45" s="38"/>
      <c r="I45" s="38"/>
    </row>
    <row r="46" spans="1:10" ht="12.75" customHeight="1" x14ac:dyDescent="0.25">
      <c r="B46" s="38"/>
      <c r="C46" s="38"/>
      <c r="D46" s="38"/>
      <c r="E46" s="38"/>
      <c r="F46" s="38"/>
      <c r="G46" s="38"/>
      <c r="H46" s="38"/>
      <c r="I46" s="38"/>
    </row>
    <row r="47" spans="1:10" ht="12.75" customHeight="1" x14ac:dyDescent="0.25">
      <c r="B47" s="38"/>
      <c r="C47" s="38"/>
      <c r="D47" s="38"/>
      <c r="E47" s="38"/>
      <c r="F47" s="38"/>
      <c r="G47" s="38"/>
      <c r="H47" s="38"/>
      <c r="I47" s="38"/>
    </row>
    <row r="48" spans="1:10" ht="12.75" customHeight="1" x14ac:dyDescent="0.25">
      <c r="B48" s="38"/>
      <c r="C48" s="38"/>
      <c r="D48" s="38"/>
      <c r="E48" s="38"/>
      <c r="F48" s="38"/>
      <c r="G48" s="38"/>
      <c r="H48" s="38"/>
      <c r="I48" s="38"/>
    </row>
    <row r="49" spans="2:9" ht="12.75" customHeight="1" x14ac:dyDescent="0.25">
      <c r="B49" s="38"/>
      <c r="C49" s="38"/>
      <c r="D49" s="38"/>
      <c r="E49" s="38"/>
      <c r="F49" s="38"/>
      <c r="G49" s="38"/>
      <c r="H49" s="38"/>
      <c r="I49" s="38"/>
    </row>
    <row r="50" spans="2:9" ht="12.75" customHeight="1" x14ac:dyDescent="0.25">
      <c r="B50" s="38"/>
      <c r="C50" s="38"/>
      <c r="D50" s="38"/>
      <c r="E50" s="38"/>
      <c r="F50" s="38"/>
      <c r="G50" s="38"/>
      <c r="H50" s="38"/>
      <c r="I50" s="38"/>
    </row>
    <row r="51" spans="2:9" ht="12.75" customHeight="1" x14ac:dyDescent="0.25">
      <c r="B51" s="38"/>
      <c r="C51" s="38"/>
      <c r="D51" s="38"/>
      <c r="E51" s="38"/>
      <c r="F51" s="38"/>
      <c r="G51" s="38"/>
      <c r="H51" s="38"/>
      <c r="I51" s="38"/>
    </row>
    <row r="52" spans="2:9" ht="12.75" customHeight="1" x14ac:dyDescent="0.25">
      <c r="B52" s="38"/>
      <c r="C52" s="38"/>
      <c r="D52" s="38"/>
      <c r="E52" s="38"/>
      <c r="F52" s="38"/>
      <c r="G52" s="38"/>
      <c r="H52" s="38"/>
      <c r="I52" s="38"/>
    </row>
    <row r="53" spans="2:9" ht="12.75" customHeight="1" x14ac:dyDescent="0.25">
      <c r="B53" s="38"/>
      <c r="C53" s="38"/>
      <c r="D53" s="38"/>
      <c r="E53" s="38"/>
      <c r="F53" s="38"/>
      <c r="G53" s="38"/>
      <c r="H53" s="38"/>
      <c r="I53" s="38"/>
    </row>
    <row r="54" spans="2:9" ht="12.75" customHeight="1" x14ac:dyDescent="0.25">
      <c r="B54" s="38"/>
      <c r="C54" s="38"/>
      <c r="D54" s="38"/>
      <c r="E54" s="38"/>
      <c r="F54" s="38"/>
      <c r="G54" s="38"/>
      <c r="H54" s="38"/>
      <c r="I54" s="38"/>
    </row>
    <row r="55" spans="2:9" ht="12.75" customHeight="1" x14ac:dyDescent="0.25">
      <c r="B55" s="38"/>
      <c r="C55" s="38"/>
      <c r="D55" s="38"/>
      <c r="E55" s="38"/>
      <c r="F55" s="38"/>
      <c r="G55" s="38"/>
      <c r="H55" s="38"/>
      <c r="I55" s="38"/>
    </row>
    <row r="56" spans="2:9" ht="12.75" customHeight="1" x14ac:dyDescent="0.25">
      <c r="B56" s="38"/>
      <c r="C56" s="38"/>
      <c r="D56" s="38"/>
      <c r="E56" s="38"/>
      <c r="F56" s="38"/>
      <c r="G56" s="38"/>
      <c r="H56" s="38"/>
      <c r="I56" s="38"/>
    </row>
    <row r="57" spans="2:9" ht="12.75" customHeight="1" x14ac:dyDescent="0.25">
      <c r="B57" s="38"/>
      <c r="C57" s="38"/>
      <c r="D57" s="38"/>
      <c r="E57" s="38"/>
      <c r="F57" s="38"/>
      <c r="G57" s="38"/>
      <c r="H57" s="38"/>
      <c r="I57" s="38"/>
    </row>
    <row r="58" spans="2:9" ht="12.75" customHeight="1" x14ac:dyDescent="0.25">
      <c r="B58" s="38"/>
      <c r="C58" s="38"/>
      <c r="D58" s="38"/>
      <c r="E58" s="38"/>
      <c r="F58" s="38"/>
      <c r="G58" s="38"/>
      <c r="H58" s="38"/>
      <c r="I58" s="38"/>
    </row>
    <row r="59" spans="2:9" ht="12.75" customHeight="1" x14ac:dyDescent="0.25">
      <c r="B59" s="38"/>
      <c r="C59" s="38"/>
      <c r="D59" s="38"/>
      <c r="E59" s="38"/>
      <c r="F59" s="38"/>
      <c r="G59" s="38"/>
      <c r="H59" s="38"/>
      <c r="I59" s="38"/>
    </row>
    <row r="60" spans="2:9" ht="12.75" customHeight="1" x14ac:dyDescent="0.25">
      <c r="B60" s="38"/>
      <c r="C60" s="38"/>
      <c r="D60" s="38"/>
      <c r="E60" s="38"/>
      <c r="F60" s="38"/>
      <c r="G60" s="38"/>
      <c r="H60" s="38"/>
      <c r="I60" s="38"/>
    </row>
    <row r="61" spans="2:9" ht="12.75" customHeight="1" x14ac:dyDescent="0.25">
      <c r="B61" s="38"/>
      <c r="C61" s="38"/>
      <c r="D61" s="38"/>
      <c r="E61" s="38"/>
      <c r="F61" s="38"/>
      <c r="G61" s="38"/>
      <c r="H61" s="38"/>
      <c r="I61" s="38"/>
    </row>
    <row r="62" spans="2:9" ht="12.75" customHeight="1" x14ac:dyDescent="0.25">
      <c r="B62" s="38"/>
      <c r="C62" s="38"/>
      <c r="D62" s="38"/>
      <c r="E62" s="38"/>
      <c r="F62" s="38"/>
      <c r="G62" s="38"/>
      <c r="H62" s="38"/>
      <c r="I62" s="38"/>
    </row>
    <row r="63" spans="2:9" ht="12.75" customHeight="1" x14ac:dyDescent="0.25">
      <c r="B63" s="38"/>
      <c r="C63" s="38"/>
      <c r="D63" s="38"/>
      <c r="E63" s="38"/>
      <c r="F63" s="38"/>
      <c r="G63" s="38"/>
      <c r="H63" s="38"/>
      <c r="I63" s="38"/>
    </row>
    <row r="64" spans="2:9" ht="12.75" customHeight="1" x14ac:dyDescent="0.25">
      <c r="B64" s="38"/>
      <c r="C64" s="38"/>
      <c r="D64" s="38"/>
      <c r="E64" s="38"/>
      <c r="F64" s="38"/>
      <c r="G64" s="38"/>
      <c r="H64" s="38"/>
      <c r="I64" s="38"/>
    </row>
    <row r="65" spans="2:9" ht="12.75" customHeight="1" x14ac:dyDescent="0.25">
      <c r="B65" s="38"/>
      <c r="C65" s="38"/>
      <c r="D65" s="38"/>
      <c r="E65" s="38"/>
      <c r="F65" s="38"/>
      <c r="G65" s="38"/>
      <c r="H65" s="38"/>
      <c r="I65" s="38"/>
    </row>
    <row r="66" spans="2:9" ht="12.75" customHeight="1" x14ac:dyDescent="0.25">
      <c r="B66" s="38"/>
      <c r="C66" s="38"/>
      <c r="D66" s="38"/>
      <c r="E66" s="38"/>
      <c r="F66" s="38"/>
      <c r="G66" s="38"/>
      <c r="H66" s="38"/>
      <c r="I66" s="38"/>
    </row>
    <row r="67" spans="2:9" ht="12.75" customHeight="1" x14ac:dyDescent="0.25">
      <c r="B67" s="38"/>
      <c r="C67" s="38"/>
      <c r="D67" s="38"/>
      <c r="E67" s="38"/>
      <c r="F67" s="38"/>
      <c r="G67" s="38"/>
      <c r="H67" s="38"/>
      <c r="I67" s="38"/>
    </row>
    <row r="68" spans="2:9" ht="12.75" customHeight="1" x14ac:dyDescent="0.25">
      <c r="B68" s="38"/>
      <c r="C68" s="38"/>
      <c r="D68" s="38"/>
      <c r="E68" s="38"/>
      <c r="F68" s="38"/>
      <c r="G68" s="38"/>
      <c r="H68" s="38"/>
      <c r="I68" s="38"/>
    </row>
    <row r="69" spans="2:9" ht="12.75" customHeight="1" x14ac:dyDescent="0.25">
      <c r="B69" s="38"/>
      <c r="C69" s="38"/>
      <c r="D69" s="38"/>
      <c r="E69" s="38"/>
      <c r="F69" s="38"/>
      <c r="G69" s="38"/>
      <c r="H69" s="38"/>
      <c r="I69" s="38"/>
    </row>
    <row r="70" spans="2:9" ht="12.75" customHeight="1" x14ac:dyDescent="0.25">
      <c r="B70" s="38"/>
      <c r="C70" s="38"/>
      <c r="D70" s="38"/>
      <c r="E70" s="38"/>
      <c r="F70" s="38"/>
      <c r="G70" s="38"/>
      <c r="H70" s="38"/>
      <c r="I70" s="38"/>
    </row>
    <row r="71" spans="2:9" ht="12.75" customHeight="1" x14ac:dyDescent="0.25">
      <c r="B71" s="38"/>
      <c r="C71" s="38"/>
      <c r="D71" s="38"/>
      <c r="E71" s="38"/>
      <c r="F71" s="38"/>
      <c r="G71" s="38"/>
      <c r="H71" s="38"/>
      <c r="I71" s="38"/>
    </row>
    <row r="72" spans="2:9" ht="12.75" customHeight="1" x14ac:dyDescent="0.25">
      <c r="B72" s="38"/>
      <c r="C72" s="38"/>
      <c r="D72" s="38"/>
      <c r="E72" s="38"/>
      <c r="F72" s="38"/>
      <c r="G72" s="38"/>
      <c r="H72" s="38"/>
      <c r="I72" s="38"/>
    </row>
    <row r="73" spans="2:9" ht="12.75" customHeight="1" x14ac:dyDescent="0.25">
      <c r="B73" s="38"/>
      <c r="C73" s="38"/>
      <c r="D73" s="38"/>
      <c r="E73" s="38"/>
      <c r="F73" s="38"/>
      <c r="G73" s="38"/>
      <c r="H73" s="38"/>
      <c r="I73" s="38"/>
    </row>
    <row r="74" spans="2:9" ht="12.75" customHeight="1" x14ac:dyDescent="0.25">
      <c r="B74" s="38"/>
      <c r="C74" s="38"/>
      <c r="D74" s="38"/>
      <c r="E74" s="38"/>
      <c r="F74" s="38"/>
      <c r="G74" s="38"/>
      <c r="H74" s="38"/>
      <c r="I74" s="38"/>
    </row>
    <row r="75" spans="2:9" ht="12.75" customHeight="1" x14ac:dyDescent="0.25">
      <c r="B75" s="38"/>
      <c r="C75" s="38"/>
      <c r="D75" s="38"/>
      <c r="E75" s="38"/>
      <c r="F75" s="38"/>
      <c r="G75" s="38"/>
      <c r="H75" s="38"/>
      <c r="I75" s="38"/>
    </row>
    <row r="76" spans="2:9" ht="12.75" customHeight="1" x14ac:dyDescent="0.25">
      <c r="B76" s="38"/>
      <c r="C76" s="38"/>
      <c r="D76" s="38"/>
      <c r="E76" s="38"/>
      <c r="F76" s="38"/>
      <c r="G76" s="38"/>
      <c r="H76" s="38"/>
      <c r="I76" s="38"/>
    </row>
    <row r="77" spans="2:9" ht="12.75" customHeight="1" x14ac:dyDescent="0.25">
      <c r="B77" s="38"/>
      <c r="C77" s="38"/>
      <c r="D77" s="38"/>
      <c r="E77" s="38"/>
      <c r="F77" s="38"/>
      <c r="G77" s="38"/>
      <c r="H77" s="38"/>
      <c r="I77" s="38"/>
    </row>
    <row r="78" spans="2:9" ht="12.75" customHeight="1" x14ac:dyDescent="0.25">
      <c r="B78" s="38"/>
      <c r="C78" s="38"/>
      <c r="D78" s="38"/>
      <c r="E78" s="38"/>
      <c r="F78" s="38"/>
      <c r="G78" s="38"/>
      <c r="H78" s="38"/>
      <c r="I78" s="38"/>
    </row>
    <row r="79" spans="2:9" ht="12.75" customHeight="1" x14ac:dyDescent="0.25">
      <c r="B79" s="38"/>
      <c r="C79" s="38"/>
      <c r="D79" s="38"/>
      <c r="E79" s="38"/>
      <c r="F79" s="38"/>
      <c r="G79" s="38"/>
      <c r="H79" s="38"/>
      <c r="I79" s="38"/>
    </row>
    <row r="80" spans="2:9" ht="12.75" customHeight="1" x14ac:dyDescent="0.25">
      <c r="B80" s="38"/>
      <c r="C80" s="38"/>
      <c r="D80" s="38"/>
      <c r="E80" s="38"/>
      <c r="F80" s="38"/>
      <c r="G80" s="38"/>
      <c r="H80" s="38"/>
      <c r="I80" s="38"/>
    </row>
    <row r="81" spans="2:9" ht="12.75" customHeight="1" x14ac:dyDescent="0.25">
      <c r="B81" s="38"/>
      <c r="C81" s="38"/>
      <c r="D81" s="38"/>
      <c r="E81" s="38"/>
      <c r="F81" s="38"/>
      <c r="G81" s="38"/>
      <c r="H81" s="38"/>
      <c r="I81" s="38"/>
    </row>
    <row r="82" spans="2:9" ht="12.75" customHeight="1" x14ac:dyDescent="0.25">
      <c r="B82" s="38"/>
      <c r="C82" s="38"/>
      <c r="D82" s="38"/>
      <c r="E82" s="38"/>
      <c r="F82" s="38"/>
      <c r="G82" s="38"/>
      <c r="H82" s="38"/>
      <c r="I82" s="38"/>
    </row>
    <row r="83" spans="2:9" ht="12.75" customHeight="1" x14ac:dyDescent="0.25">
      <c r="B83" s="38"/>
      <c r="C83" s="38"/>
      <c r="D83" s="38"/>
      <c r="E83" s="38"/>
      <c r="F83" s="38"/>
      <c r="G83" s="38"/>
      <c r="H83" s="38"/>
      <c r="I83" s="38"/>
    </row>
    <row r="84" spans="2:9" ht="12.75" customHeight="1" x14ac:dyDescent="0.25">
      <c r="B84" s="38"/>
      <c r="C84" s="38"/>
      <c r="D84" s="38"/>
      <c r="E84" s="38"/>
      <c r="F84" s="38"/>
      <c r="G84" s="38"/>
      <c r="H84" s="38"/>
      <c r="I84" s="38"/>
    </row>
    <row r="85" spans="2:9" ht="12.75" customHeight="1" x14ac:dyDescent="0.25">
      <c r="B85" s="38"/>
      <c r="C85" s="38"/>
      <c r="D85" s="38"/>
      <c r="E85" s="38"/>
      <c r="F85" s="38"/>
      <c r="G85" s="38"/>
      <c r="H85" s="38"/>
      <c r="I85" s="38"/>
    </row>
    <row r="86" spans="2:9" ht="12.75" customHeight="1" x14ac:dyDescent="0.25">
      <c r="B86" s="38"/>
      <c r="C86" s="38"/>
      <c r="D86" s="38"/>
      <c r="E86" s="38"/>
      <c r="F86" s="38"/>
      <c r="G86" s="38"/>
      <c r="H86" s="38"/>
      <c r="I86" s="38"/>
    </row>
    <row r="87" spans="2:9" ht="12.75" customHeight="1" x14ac:dyDescent="0.25">
      <c r="B87" s="38"/>
      <c r="C87" s="38"/>
      <c r="D87" s="38"/>
      <c r="E87" s="38"/>
      <c r="F87" s="38"/>
      <c r="G87" s="38"/>
      <c r="H87" s="38"/>
      <c r="I87" s="38"/>
    </row>
    <row r="88" spans="2:9" ht="12.75" customHeight="1" x14ac:dyDescent="0.25">
      <c r="B88" s="38"/>
      <c r="C88" s="38"/>
      <c r="D88" s="38"/>
      <c r="E88" s="38"/>
      <c r="F88" s="38"/>
      <c r="G88" s="38"/>
      <c r="H88" s="38"/>
      <c r="I88" s="38"/>
    </row>
    <row r="89" spans="2:9" ht="12.75" customHeight="1" x14ac:dyDescent="0.25">
      <c r="B89" s="38"/>
      <c r="C89" s="38"/>
      <c r="D89" s="38"/>
      <c r="E89" s="38"/>
      <c r="F89" s="38"/>
      <c r="G89" s="38"/>
      <c r="H89" s="38"/>
      <c r="I89" s="38"/>
    </row>
    <row r="90" spans="2:9" ht="12.75" customHeight="1" x14ac:dyDescent="0.25">
      <c r="B90" s="38"/>
      <c r="C90" s="38"/>
      <c r="D90" s="38"/>
      <c r="E90" s="38"/>
      <c r="F90" s="38"/>
      <c r="G90" s="38"/>
      <c r="H90" s="38"/>
      <c r="I90" s="38"/>
    </row>
    <row r="91" spans="2:9" ht="12.75" customHeight="1" x14ac:dyDescent="0.25">
      <c r="B91" s="38"/>
      <c r="C91" s="38"/>
      <c r="D91" s="38"/>
      <c r="E91" s="38"/>
      <c r="F91" s="38"/>
      <c r="G91" s="38"/>
      <c r="H91" s="38"/>
      <c r="I91" s="38"/>
    </row>
    <row r="92" spans="2:9" ht="12.75" customHeight="1" x14ac:dyDescent="0.25">
      <c r="B92" s="38"/>
      <c r="C92" s="38"/>
      <c r="D92" s="38"/>
      <c r="E92" s="38"/>
      <c r="F92" s="38"/>
      <c r="G92" s="38"/>
      <c r="H92" s="38"/>
      <c r="I92" s="38"/>
    </row>
    <row r="93" spans="2:9" ht="12.75" customHeight="1" x14ac:dyDescent="0.25">
      <c r="B93" s="38"/>
      <c r="C93" s="38"/>
      <c r="D93" s="38"/>
      <c r="E93" s="38"/>
      <c r="F93" s="38"/>
      <c r="G93" s="38"/>
      <c r="H93" s="38"/>
      <c r="I93" s="38"/>
    </row>
    <row r="94" spans="2:9" ht="12.75" customHeight="1" x14ac:dyDescent="0.25">
      <c r="B94" s="38"/>
      <c r="C94" s="38"/>
      <c r="D94" s="38"/>
      <c r="E94" s="38"/>
      <c r="F94" s="38"/>
      <c r="G94" s="38"/>
      <c r="H94" s="38"/>
      <c r="I94" s="38"/>
    </row>
    <row r="95" spans="2:9" ht="12.75" customHeight="1" x14ac:dyDescent="0.25">
      <c r="B95" s="38"/>
      <c r="C95" s="38"/>
      <c r="D95" s="38"/>
      <c r="E95" s="38"/>
      <c r="F95" s="38"/>
      <c r="G95" s="38"/>
      <c r="H95" s="38"/>
      <c r="I95" s="38"/>
    </row>
    <row r="96" spans="2:9" ht="12.75" customHeight="1" x14ac:dyDescent="0.25">
      <c r="B96" s="38"/>
      <c r="C96" s="38"/>
      <c r="D96" s="38"/>
      <c r="E96" s="38"/>
      <c r="F96" s="38"/>
      <c r="G96" s="38"/>
      <c r="H96" s="38"/>
      <c r="I96" s="38"/>
    </row>
    <row r="97" spans="2:9" ht="12.75" customHeight="1" x14ac:dyDescent="0.25">
      <c r="B97" s="38"/>
      <c r="C97" s="38"/>
      <c r="D97" s="38"/>
      <c r="E97" s="38"/>
      <c r="F97" s="38"/>
      <c r="G97" s="38"/>
      <c r="H97" s="38"/>
      <c r="I97" s="38"/>
    </row>
    <row r="98" spans="2:9" ht="12.75" customHeight="1" x14ac:dyDescent="0.25">
      <c r="B98" s="38"/>
      <c r="C98" s="38"/>
      <c r="D98" s="38"/>
      <c r="E98" s="38"/>
      <c r="F98" s="38"/>
      <c r="G98" s="38"/>
      <c r="H98" s="38"/>
      <c r="I98" s="38"/>
    </row>
    <row r="99" spans="2:9" ht="12.75" customHeight="1" x14ac:dyDescent="0.25">
      <c r="B99" s="38"/>
      <c r="C99" s="38"/>
      <c r="D99" s="38"/>
      <c r="E99" s="38"/>
      <c r="F99" s="38"/>
      <c r="G99" s="38"/>
      <c r="H99" s="38"/>
      <c r="I99" s="38"/>
    </row>
    <row r="100" spans="2:9" ht="12.75" customHeight="1" x14ac:dyDescent="0.25">
      <c r="B100" s="38"/>
      <c r="C100" s="38"/>
      <c r="D100" s="38"/>
      <c r="E100" s="38"/>
      <c r="F100" s="38"/>
      <c r="G100" s="38"/>
      <c r="H100" s="38"/>
      <c r="I100" s="38"/>
    </row>
    <row r="101" spans="2:9" ht="12.75" customHeight="1" x14ac:dyDescent="0.25">
      <c r="B101" s="38"/>
      <c r="C101" s="38"/>
      <c r="D101" s="38"/>
      <c r="E101" s="38"/>
      <c r="F101" s="38"/>
      <c r="G101" s="38"/>
      <c r="H101" s="38"/>
      <c r="I101" s="38"/>
    </row>
    <row r="102" spans="2:9" ht="12.75" customHeight="1" x14ac:dyDescent="0.25">
      <c r="B102" s="38"/>
      <c r="C102" s="38"/>
      <c r="D102" s="38"/>
      <c r="E102" s="38"/>
      <c r="F102" s="38"/>
      <c r="G102" s="38"/>
      <c r="H102" s="38"/>
      <c r="I102" s="38"/>
    </row>
    <row r="103" spans="2:9" ht="12.75" customHeight="1" x14ac:dyDescent="0.25">
      <c r="B103" s="38"/>
      <c r="C103" s="38"/>
      <c r="D103" s="38"/>
      <c r="E103" s="38"/>
      <c r="F103" s="38"/>
      <c r="G103" s="38"/>
      <c r="H103" s="38"/>
      <c r="I103" s="38"/>
    </row>
    <row r="104" spans="2:9" ht="12.75" customHeight="1" x14ac:dyDescent="0.25">
      <c r="B104" s="38"/>
      <c r="C104" s="38"/>
      <c r="D104" s="38"/>
      <c r="E104" s="38"/>
      <c r="F104" s="38"/>
      <c r="G104" s="38"/>
      <c r="H104" s="38"/>
      <c r="I104" s="38"/>
    </row>
    <row r="105" spans="2:9" ht="12.75" customHeight="1" x14ac:dyDescent="0.25">
      <c r="B105" s="38"/>
      <c r="C105" s="38"/>
      <c r="D105" s="38"/>
      <c r="E105" s="38"/>
      <c r="F105" s="38"/>
      <c r="G105" s="38"/>
      <c r="H105" s="38"/>
      <c r="I105" s="38"/>
    </row>
    <row r="106" spans="2:9" ht="12.75" customHeight="1" x14ac:dyDescent="0.25">
      <c r="B106" s="38"/>
      <c r="C106" s="38"/>
      <c r="D106" s="38"/>
      <c r="E106" s="38"/>
      <c r="F106" s="38"/>
      <c r="G106" s="38"/>
      <c r="H106" s="38"/>
      <c r="I106" s="38"/>
    </row>
    <row r="107" spans="2:9" ht="12.75" customHeight="1" x14ac:dyDescent="0.25">
      <c r="B107" s="38"/>
      <c r="C107" s="38"/>
      <c r="D107" s="38"/>
      <c r="E107" s="38"/>
      <c r="F107" s="38"/>
      <c r="G107" s="38"/>
      <c r="H107" s="38"/>
      <c r="I107" s="38"/>
    </row>
    <row r="108" spans="2:9" ht="12.75" customHeight="1" x14ac:dyDescent="0.25">
      <c r="B108" s="38"/>
      <c r="C108" s="38"/>
      <c r="D108" s="38"/>
      <c r="E108" s="38"/>
      <c r="F108" s="38"/>
      <c r="G108" s="38"/>
      <c r="H108" s="38"/>
      <c r="I108" s="38"/>
    </row>
    <row r="109" spans="2:9" ht="12.75" customHeight="1" x14ac:dyDescent="0.25">
      <c r="B109" s="38"/>
      <c r="C109" s="38"/>
      <c r="D109" s="38"/>
      <c r="E109" s="38"/>
      <c r="F109" s="38"/>
      <c r="G109" s="38"/>
      <c r="H109" s="38"/>
      <c r="I109" s="38"/>
    </row>
    <row r="110" spans="2:9" ht="12.75" customHeight="1" x14ac:dyDescent="0.25">
      <c r="B110" s="38"/>
      <c r="C110" s="38"/>
      <c r="D110" s="38"/>
      <c r="E110" s="38"/>
      <c r="F110" s="38"/>
      <c r="G110" s="38"/>
      <c r="H110" s="38"/>
      <c r="I110" s="38"/>
    </row>
    <row r="111" spans="2:9" ht="12.75" customHeight="1" x14ac:dyDescent="0.25">
      <c r="B111" s="38"/>
      <c r="C111" s="38"/>
      <c r="D111" s="38"/>
      <c r="E111" s="38"/>
      <c r="F111" s="38"/>
      <c r="G111" s="38"/>
      <c r="H111" s="38"/>
      <c r="I111" s="38"/>
    </row>
    <row r="112" spans="2:9" ht="12.75" customHeight="1" x14ac:dyDescent="0.25">
      <c r="B112" s="38"/>
      <c r="C112" s="38"/>
      <c r="D112" s="38"/>
      <c r="E112" s="38"/>
      <c r="F112" s="38"/>
      <c r="G112" s="38"/>
      <c r="H112" s="38"/>
      <c r="I112" s="38"/>
    </row>
    <row r="113" spans="2:9" ht="12.75" customHeight="1" x14ac:dyDescent="0.25">
      <c r="B113" s="38"/>
      <c r="C113" s="38"/>
      <c r="D113" s="38"/>
      <c r="E113" s="38"/>
      <c r="F113" s="38"/>
      <c r="G113" s="38"/>
      <c r="H113" s="38"/>
      <c r="I113" s="38"/>
    </row>
    <row r="114" spans="2:9" ht="12.75" customHeight="1" x14ac:dyDescent="0.25">
      <c r="B114" s="38"/>
      <c r="C114" s="38"/>
      <c r="D114" s="38"/>
      <c r="E114" s="38"/>
      <c r="F114" s="38"/>
      <c r="G114" s="38"/>
      <c r="H114" s="38"/>
      <c r="I114" s="38"/>
    </row>
    <row r="115" spans="2:9" ht="12.75" customHeight="1" x14ac:dyDescent="0.25">
      <c r="B115" s="38"/>
      <c r="C115" s="38"/>
      <c r="D115" s="38"/>
      <c r="E115" s="38"/>
      <c r="F115" s="38"/>
      <c r="G115" s="38"/>
      <c r="H115" s="38"/>
      <c r="I115" s="38"/>
    </row>
    <row r="116" spans="2:9" ht="12.75" customHeight="1" x14ac:dyDescent="0.25">
      <c r="B116" s="38"/>
      <c r="C116" s="38"/>
      <c r="D116" s="38"/>
      <c r="E116" s="38"/>
      <c r="F116" s="38"/>
      <c r="G116" s="38"/>
      <c r="H116" s="38"/>
      <c r="I116" s="38"/>
    </row>
    <row r="117" spans="2:9" ht="12.75" customHeight="1" x14ac:dyDescent="0.25">
      <c r="B117" s="38"/>
      <c r="C117" s="38"/>
      <c r="D117" s="38"/>
      <c r="E117" s="38"/>
      <c r="F117" s="38"/>
      <c r="G117" s="38"/>
      <c r="H117" s="38"/>
      <c r="I117" s="38"/>
    </row>
    <row r="118" spans="2:9" ht="12.75" customHeight="1" x14ac:dyDescent="0.25">
      <c r="B118" s="38"/>
      <c r="C118" s="38"/>
      <c r="D118" s="38"/>
      <c r="E118" s="38"/>
      <c r="F118" s="38"/>
      <c r="G118" s="38"/>
      <c r="H118" s="38"/>
      <c r="I118" s="38"/>
    </row>
    <row r="119" spans="2:9" ht="12.75" customHeight="1" x14ac:dyDescent="0.25">
      <c r="B119" s="38"/>
      <c r="C119" s="38"/>
      <c r="D119" s="38"/>
      <c r="E119" s="38"/>
      <c r="F119" s="38"/>
      <c r="G119" s="38"/>
      <c r="H119" s="38"/>
      <c r="I119" s="38"/>
    </row>
    <row r="120" spans="2:9" ht="12.75" customHeight="1" x14ac:dyDescent="0.25">
      <c r="B120" s="38"/>
      <c r="C120" s="38"/>
      <c r="D120" s="38"/>
      <c r="E120" s="38"/>
      <c r="F120" s="38"/>
      <c r="G120" s="38"/>
      <c r="H120" s="38"/>
      <c r="I120" s="38"/>
    </row>
    <row r="121" spans="2:9" ht="12.75" customHeight="1" x14ac:dyDescent="0.25">
      <c r="B121" s="38"/>
      <c r="C121" s="38"/>
      <c r="D121" s="38"/>
      <c r="E121" s="38"/>
      <c r="F121" s="38"/>
      <c r="G121" s="38"/>
      <c r="H121" s="38"/>
      <c r="I121" s="38"/>
    </row>
    <row r="122" spans="2:9" ht="12.75" customHeight="1" x14ac:dyDescent="0.25">
      <c r="B122" s="38"/>
      <c r="C122" s="38"/>
      <c r="D122" s="38"/>
      <c r="E122" s="38"/>
      <c r="F122" s="38"/>
      <c r="G122" s="38"/>
      <c r="H122" s="38"/>
      <c r="I122" s="38"/>
    </row>
    <row r="123" spans="2:9" ht="12.75" customHeight="1" x14ac:dyDescent="0.25">
      <c r="B123" s="38"/>
      <c r="C123" s="38"/>
      <c r="D123" s="38"/>
      <c r="E123" s="38"/>
      <c r="F123" s="38"/>
      <c r="G123" s="38"/>
      <c r="H123" s="38"/>
      <c r="I123" s="38"/>
    </row>
    <row r="124" spans="2:9" ht="12.75" customHeight="1" x14ac:dyDescent="0.25">
      <c r="B124" s="38"/>
      <c r="C124" s="38"/>
      <c r="D124" s="38"/>
      <c r="E124" s="38"/>
      <c r="F124" s="38"/>
      <c r="G124" s="38"/>
      <c r="H124" s="38"/>
      <c r="I124" s="38"/>
    </row>
    <row r="125" spans="2:9" ht="12.75" customHeight="1" x14ac:dyDescent="0.25">
      <c r="B125" s="38"/>
      <c r="C125" s="38"/>
      <c r="D125" s="38"/>
      <c r="E125" s="38"/>
      <c r="F125" s="38"/>
      <c r="G125" s="38"/>
      <c r="H125" s="38"/>
      <c r="I125" s="38"/>
    </row>
    <row r="126" spans="2:9" ht="12.75" customHeight="1" x14ac:dyDescent="0.25">
      <c r="B126" s="38"/>
      <c r="C126" s="38"/>
      <c r="D126" s="38"/>
      <c r="E126" s="38"/>
      <c r="F126" s="38"/>
      <c r="G126" s="38"/>
      <c r="H126" s="38"/>
      <c r="I126" s="38"/>
    </row>
    <row r="127" spans="2:9" ht="12.75" customHeight="1" x14ac:dyDescent="0.25">
      <c r="B127" s="38"/>
      <c r="C127" s="38"/>
      <c r="D127" s="38"/>
      <c r="E127" s="38"/>
      <c r="F127" s="38"/>
      <c r="G127" s="38"/>
      <c r="H127" s="38"/>
      <c r="I127" s="38"/>
    </row>
    <row r="128" spans="2:9" ht="12.75" customHeight="1" x14ac:dyDescent="0.25">
      <c r="B128" s="38"/>
      <c r="C128" s="38"/>
      <c r="D128" s="38"/>
      <c r="E128" s="38"/>
      <c r="F128" s="38"/>
      <c r="G128" s="38"/>
      <c r="H128" s="38"/>
      <c r="I128" s="38"/>
    </row>
    <row r="129" spans="2:9" ht="12.75" customHeight="1" x14ac:dyDescent="0.25">
      <c r="B129" s="38"/>
      <c r="C129" s="38"/>
      <c r="D129" s="38"/>
      <c r="E129" s="38"/>
      <c r="F129" s="38"/>
      <c r="G129" s="38"/>
      <c r="H129" s="38"/>
      <c r="I129" s="38"/>
    </row>
    <row r="130" spans="2:9" ht="12.75" customHeight="1" x14ac:dyDescent="0.25">
      <c r="B130" s="38"/>
      <c r="C130" s="38"/>
      <c r="D130" s="38"/>
      <c r="E130" s="38"/>
      <c r="F130" s="38"/>
      <c r="G130" s="38"/>
      <c r="H130" s="38"/>
      <c r="I130" s="38"/>
    </row>
    <row r="131" spans="2:9" ht="12.75" customHeight="1" x14ac:dyDescent="0.25">
      <c r="B131" s="38"/>
      <c r="C131" s="38"/>
      <c r="D131" s="38"/>
      <c r="E131" s="38"/>
      <c r="F131" s="38"/>
      <c r="G131" s="38"/>
      <c r="H131" s="38"/>
      <c r="I131" s="38"/>
    </row>
    <row r="132" spans="2:9" ht="12.75" customHeight="1" x14ac:dyDescent="0.25">
      <c r="B132" s="38"/>
      <c r="C132" s="38"/>
      <c r="D132" s="38"/>
      <c r="E132" s="38"/>
      <c r="F132" s="38"/>
      <c r="G132" s="38"/>
      <c r="H132" s="38"/>
      <c r="I132" s="38"/>
    </row>
    <row r="133" spans="2:9" ht="12.75" customHeight="1" x14ac:dyDescent="0.25">
      <c r="B133" s="38"/>
      <c r="C133" s="38"/>
      <c r="D133" s="38"/>
      <c r="E133" s="38"/>
      <c r="F133" s="38"/>
      <c r="G133" s="38"/>
      <c r="H133" s="38"/>
      <c r="I133" s="38"/>
    </row>
    <row r="134" spans="2:9" ht="12.75" customHeight="1" x14ac:dyDescent="0.25">
      <c r="B134" s="38"/>
      <c r="C134" s="38"/>
      <c r="D134" s="38"/>
      <c r="E134" s="38"/>
      <c r="F134" s="38"/>
      <c r="G134" s="38"/>
      <c r="H134" s="38"/>
      <c r="I134" s="38"/>
    </row>
    <row r="135" spans="2:9" ht="12.75" customHeight="1" x14ac:dyDescent="0.25">
      <c r="B135" s="38"/>
      <c r="C135" s="38"/>
      <c r="D135" s="38"/>
      <c r="E135" s="38"/>
      <c r="F135" s="38"/>
      <c r="G135" s="38"/>
      <c r="H135" s="38"/>
      <c r="I135" s="38"/>
    </row>
    <row r="136" spans="2:9" ht="12.75" customHeight="1" x14ac:dyDescent="0.25">
      <c r="B136" s="38"/>
      <c r="C136" s="38"/>
      <c r="D136" s="38"/>
      <c r="E136" s="38"/>
      <c r="F136" s="38"/>
      <c r="G136" s="38"/>
      <c r="H136" s="38"/>
      <c r="I136" s="38"/>
    </row>
    <row r="137" spans="2:9" ht="12.75" customHeight="1" x14ac:dyDescent="0.25">
      <c r="B137" s="38"/>
      <c r="C137" s="38"/>
      <c r="D137" s="38"/>
      <c r="E137" s="38"/>
      <c r="F137" s="38"/>
      <c r="G137" s="38"/>
      <c r="H137" s="38"/>
      <c r="I137" s="38"/>
    </row>
    <row r="138" spans="2:9" ht="12.75" customHeight="1" x14ac:dyDescent="0.25">
      <c r="B138" s="38"/>
      <c r="C138" s="38"/>
      <c r="D138" s="38"/>
      <c r="E138" s="38"/>
      <c r="F138" s="38"/>
      <c r="G138" s="38"/>
      <c r="H138" s="38"/>
      <c r="I138" s="38"/>
    </row>
    <row r="139" spans="2:9" ht="12.75" customHeight="1" x14ac:dyDescent="0.25">
      <c r="B139" s="38"/>
      <c r="C139" s="38"/>
      <c r="D139" s="38"/>
      <c r="E139" s="38"/>
      <c r="F139" s="38"/>
      <c r="G139" s="38"/>
      <c r="H139" s="38"/>
      <c r="I139" s="38"/>
    </row>
    <row r="140" spans="2:9" ht="12.75" customHeight="1" x14ac:dyDescent="0.25">
      <c r="B140" s="38"/>
      <c r="C140" s="38"/>
      <c r="D140" s="38"/>
      <c r="E140" s="38"/>
      <c r="F140" s="38"/>
      <c r="G140" s="38"/>
      <c r="H140" s="38"/>
      <c r="I140" s="38"/>
    </row>
    <row r="141" spans="2:9" ht="12.75" customHeight="1" x14ac:dyDescent="0.25">
      <c r="B141" s="38"/>
      <c r="C141" s="38"/>
      <c r="D141" s="38"/>
      <c r="E141" s="38"/>
      <c r="F141" s="38"/>
      <c r="G141" s="38"/>
      <c r="H141" s="38"/>
      <c r="I141" s="38"/>
    </row>
    <row r="142" spans="2:9" ht="12.75" customHeight="1" x14ac:dyDescent="0.25">
      <c r="B142" s="38"/>
      <c r="C142" s="38"/>
      <c r="D142" s="38"/>
      <c r="E142" s="38"/>
      <c r="F142" s="38"/>
      <c r="G142" s="38"/>
      <c r="H142" s="38"/>
      <c r="I142" s="38"/>
    </row>
    <row r="143" spans="2:9" ht="12.75" customHeight="1" x14ac:dyDescent="0.25">
      <c r="B143" s="38"/>
      <c r="C143" s="38"/>
      <c r="D143" s="38"/>
      <c r="E143" s="38"/>
      <c r="F143" s="38"/>
      <c r="G143" s="38"/>
      <c r="H143" s="38"/>
      <c r="I143" s="38"/>
    </row>
    <row r="144" spans="2:9" ht="12.75" customHeight="1" x14ac:dyDescent="0.25">
      <c r="B144" s="38"/>
      <c r="C144" s="38"/>
      <c r="D144" s="38"/>
      <c r="E144" s="38"/>
      <c r="F144" s="38"/>
      <c r="G144" s="38"/>
      <c r="H144" s="38"/>
      <c r="I144" s="38"/>
    </row>
    <row r="145" spans="2:9" ht="12.75" customHeight="1" x14ac:dyDescent="0.25">
      <c r="B145" s="38"/>
      <c r="C145" s="38"/>
      <c r="D145" s="38"/>
      <c r="E145" s="38"/>
      <c r="F145" s="38"/>
      <c r="G145" s="38"/>
      <c r="H145" s="38"/>
      <c r="I145" s="38"/>
    </row>
    <row r="146" spans="2:9" ht="12.75" customHeight="1" x14ac:dyDescent="0.25">
      <c r="B146" s="38"/>
      <c r="C146" s="38"/>
      <c r="D146" s="38"/>
      <c r="E146" s="38"/>
      <c r="F146" s="38"/>
      <c r="G146" s="38"/>
      <c r="H146" s="38"/>
      <c r="I146" s="38"/>
    </row>
    <row r="147" spans="2:9" ht="12.75" customHeight="1" x14ac:dyDescent="0.25">
      <c r="B147" s="38"/>
      <c r="C147" s="38"/>
      <c r="D147" s="38"/>
      <c r="E147" s="38"/>
      <c r="F147" s="38"/>
      <c r="G147" s="38"/>
      <c r="H147" s="38"/>
      <c r="I147" s="38"/>
    </row>
    <row r="148" spans="2:9" ht="12.75" customHeight="1" x14ac:dyDescent="0.25">
      <c r="B148" s="38"/>
      <c r="C148" s="38"/>
      <c r="D148" s="38"/>
      <c r="E148" s="38"/>
      <c r="F148" s="38"/>
      <c r="G148" s="38"/>
      <c r="H148" s="38"/>
      <c r="I148" s="38"/>
    </row>
    <row r="149" spans="2:9" ht="12.75" customHeight="1" x14ac:dyDescent="0.25">
      <c r="B149" s="38"/>
      <c r="C149" s="38"/>
      <c r="D149" s="38"/>
      <c r="E149" s="38"/>
      <c r="F149" s="38"/>
      <c r="G149" s="38"/>
      <c r="H149" s="38"/>
      <c r="I149" s="38"/>
    </row>
    <row r="150" spans="2:9" ht="12.75" customHeight="1" x14ac:dyDescent="0.25">
      <c r="B150" s="38"/>
      <c r="C150" s="38"/>
      <c r="D150" s="38"/>
      <c r="E150" s="38"/>
      <c r="F150" s="38"/>
      <c r="G150" s="38"/>
      <c r="H150" s="38"/>
      <c r="I150" s="38"/>
    </row>
    <row r="151" spans="2:9" ht="12.75" customHeight="1" x14ac:dyDescent="0.25">
      <c r="B151" s="38"/>
      <c r="C151" s="38"/>
      <c r="D151" s="38"/>
      <c r="E151" s="38"/>
      <c r="F151" s="38"/>
      <c r="G151" s="38"/>
      <c r="H151" s="38"/>
      <c r="I151" s="38"/>
    </row>
    <row r="152" spans="2:9" ht="12.75" customHeight="1" x14ac:dyDescent="0.25">
      <c r="B152" s="38"/>
      <c r="C152" s="38"/>
      <c r="D152" s="38"/>
      <c r="E152" s="38"/>
      <c r="F152" s="38"/>
      <c r="G152" s="38"/>
      <c r="H152" s="38"/>
      <c r="I152" s="38"/>
    </row>
    <row r="153" spans="2:9" ht="12.75" customHeight="1" x14ac:dyDescent="0.25">
      <c r="B153" s="38"/>
      <c r="C153" s="38"/>
      <c r="D153" s="38"/>
      <c r="E153" s="38"/>
      <c r="F153" s="38"/>
      <c r="G153" s="38"/>
      <c r="H153" s="38"/>
      <c r="I153" s="38"/>
    </row>
    <row r="154" spans="2:9" ht="12.75" customHeight="1" x14ac:dyDescent="0.25">
      <c r="B154" s="38"/>
      <c r="C154" s="38"/>
      <c r="D154" s="38"/>
      <c r="E154" s="38"/>
      <c r="F154" s="38"/>
      <c r="G154" s="38"/>
      <c r="H154" s="38"/>
      <c r="I154" s="38"/>
    </row>
    <row r="155" spans="2:9" ht="12.75" customHeight="1" x14ac:dyDescent="0.25">
      <c r="B155" s="38"/>
      <c r="C155" s="38"/>
      <c r="D155" s="38"/>
      <c r="E155" s="38"/>
      <c r="F155" s="38"/>
      <c r="G155" s="38"/>
      <c r="H155" s="38"/>
      <c r="I155" s="38"/>
    </row>
    <row r="156" spans="2:9" ht="12.75" customHeight="1" x14ac:dyDescent="0.25">
      <c r="B156" s="38"/>
      <c r="C156" s="38"/>
      <c r="D156" s="38"/>
      <c r="E156" s="38"/>
      <c r="F156" s="38"/>
      <c r="G156" s="38"/>
      <c r="H156" s="38"/>
      <c r="I156" s="38"/>
    </row>
    <row r="157" spans="2:9" ht="12.75" customHeight="1" x14ac:dyDescent="0.25">
      <c r="B157" s="38"/>
      <c r="C157" s="38"/>
      <c r="D157" s="38"/>
      <c r="E157" s="38"/>
      <c r="F157" s="38"/>
      <c r="G157" s="38"/>
      <c r="H157" s="38"/>
      <c r="I157" s="38"/>
    </row>
    <row r="158" spans="2:9" ht="12.75" customHeight="1" x14ac:dyDescent="0.25">
      <c r="B158" s="38"/>
      <c r="C158" s="38"/>
      <c r="D158" s="38"/>
      <c r="E158" s="38"/>
      <c r="F158" s="38"/>
      <c r="G158" s="38"/>
      <c r="H158" s="38"/>
      <c r="I158" s="38"/>
    </row>
    <row r="159" spans="2:9" ht="12.75" customHeight="1" x14ac:dyDescent="0.25">
      <c r="B159" s="38"/>
      <c r="C159" s="38"/>
      <c r="D159" s="38"/>
      <c r="E159" s="38"/>
      <c r="F159" s="38"/>
      <c r="G159" s="38"/>
      <c r="H159" s="38"/>
      <c r="I159" s="38"/>
    </row>
    <row r="160" spans="2:9" ht="12.75" customHeight="1" x14ac:dyDescent="0.25">
      <c r="B160" s="38"/>
      <c r="C160" s="38"/>
      <c r="D160" s="38"/>
      <c r="E160" s="38"/>
      <c r="F160" s="38"/>
      <c r="G160" s="38"/>
      <c r="H160" s="38"/>
      <c r="I160" s="38"/>
    </row>
    <row r="161" spans="2:9" ht="12.75" customHeight="1" x14ac:dyDescent="0.25">
      <c r="B161" s="38"/>
      <c r="C161" s="38"/>
      <c r="D161" s="38"/>
      <c r="E161" s="38"/>
      <c r="F161" s="38"/>
      <c r="G161" s="38"/>
      <c r="H161" s="38"/>
      <c r="I161" s="38"/>
    </row>
    <row r="162" spans="2:9" ht="12.75" customHeight="1" x14ac:dyDescent="0.25">
      <c r="B162" s="38"/>
      <c r="C162" s="38"/>
      <c r="D162" s="38"/>
      <c r="E162" s="38"/>
      <c r="F162" s="38"/>
      <c r="G162" s="38"/>
      <c r="H162" s="38"/>
      <c r="I162" s="38"/>
    </row>
    <row r="163" spans="2:9" ht="12.75" customHeight="1" x14ac:dyDescent="0.25">
      <c r="B163" s="38"/>
      <c r="C163" s="38"/>
      <c r="D163" s="38"/>
      <c r="E163" s="38"/>
      <c r="F163" s="38"/>
      <c r="G163" s="38"/>
      <c r="H163" s="38"/>
      <c r="I163" s="38"/>
    </row>
    <row r="164" spans="2:9" ht="12.75" customHeight="1" x14ac:dyDescent="0.25">
      <c r="B164" s="38"/>
      <c r="C164" s="38"/>
      <c r="D164" s="38"/>
      <c r="E164" s="38"/>
      <c r="F164" s="38"/>
      <c r="G164" s="38"/>
      <c r="H164" s="38"/>
      <c r="I164" s="38"/>
    </row>
    <row r="165" spans="2:9" ht="12.75" customHeight="1" x14ac:dyDescent="0.25">
      <c r="B165" s="38"/>
      <c r="C165" s="38"/>
      <c r="D165" s="38"/>
      <c r="E165" s="38"/>
      <c r="F165" s="38"/>
      <c r="G165" s="38"/>
      <c r="H165" s="38"/>
      <c r="I165" s="38"/>
    </row>
    <row r="166" spans="2:9" ht="12.75" customHeight="1" x14ac:dyDescent="0.25">
      <c r="B166" s="38"/>
      <c r="C166" s="38"/>
      <c r="D166" s="38"/>
      <c r="E166" s="38"/>
      <c r="F166" s="38"/>
      <c r="G166" s="38"/>
      <c r="H166" s="38"/>
      <c r="I166" s="38"/>
    </row>
    <row r="167" spans="2:9" ht="12.75" customHeight="1" x14ac:dyDescent="0.25">
      <c r="B167" s="38"/>
      <c r="C167" s="38"/>
      <c r="D167" s="38"/>
      <c r="E167" s="38"/>
      <c r="F167" s="38"/>
      <c r="G167" s="38"/>
      <c r="H167" s="38"/>
      <c r="I167" s="38"/>
    </row>
    <row r="168" spans="2:9" ht="12.75" customHeight="1" x14ac:dyDescent="0.25">
      <c r="B168" s="38"/>
      <c r="C168" s="38"/>
      <c r="D168" s="38"/>
      <c r="E168" s="38"/>
      <c r="F168" s="38"/>
      <c r="G168" s="38"/>
      <c r="H168" s="38"/>
      <c r="I168" s="38"/>
    </row>
    <row r="169" spans="2:9" ht="12.75" customHeight="1" x14ac:dyDescent="0.25">
      <c r="B169" s="38"/>
      <c r="C169" s="38"/>
      <c r="D169" s="38"/>
      <c r="E169" s="38"/>
      <c r="F169" s="38"/>
      <c r="G169" s="38"/>
      <c r="H169" s="38"/>
      <c r="I169" s="38"/>
    </row>
    <row r="170" spans="2:9" ht="12.75" customHeight="1" x14ac:dyDescent="0.25">
      <c r="B170" s="38"/>
      <c r="C170" s="38"/>
      <c r="D170" s="38"/>
      <c r="E170" s="38"/>
      <c r="F170" s="38"/>
      <c r="G170" s="38"/>
      <c r="H170" s="38"/>
      <c r="I170" s="38"/>
    </row>
    <row r="171" spans="2:9" ht="12.75" customHeight="1" x14ac:dyDescent="0.25">
      <c r="B171" s="38"/>
      <c r="C171" s="38"/>
      <c r="D171" s="38"/>
      <c r="E171" s="38"/>
      <c r="F171" s="38"/>
      <c r="G171" s="38"/>
      <c r="H171" s="38"/>
      <c r="I171" s="38"/>
    </row>
    <row r="172" spans="2:9" ht="12.75" customHeight="1" x14ac:dyDescent="0.25">
      <c r="B172" s="38"/>
      <c r="C172" s="38"/>
      <c r="D172" s="38"/>
      <c r="E172" s="38"/>
      <c r="F172" s="38"/>
      <c r="G172" s="38"/>
      <c r="H172" s="38"/>
      <c r="I172" s="38"/>
    </row>
    <row r="173" spans="2:9" ht="12.75" customHeight="1" x14ac:dyDescent="0.25">
      <c r="B173" s="38"/>
      <c r="C173" s="38"/>
      <c r="D173" s="38"/>
      <c r="E173" s="38"/>
      <c r="F173" s="38"/>
      <c r="G173" s="38"/>
      <c r="H173" s="38"/>
      <c r="I173" s="38"/>
    </row>
    <row r="174" spans="2:9" ht="12.75" customHeight="1" x14ac:dyDescent="0.25">
      <c r="B174" s="38"/>
      <c r="C174" s="38"/>
      <c r="D174" s="38"/>
      <c r="E174" s="38"/>
      <c r="F174" s="38"/>
      <c r="G174" s="38"/>
      <c r="H174" s="38"/>
      <c r="I174" s="38"/>
    </row>
    <row r="175" spans="2:9" ht="12.75" customHeight="1" x14ac:dyDescent="0.25">
      <c r="B175" s="38"/>
      <c r="C175" s="38"/>
      <c r="D175" s="38"/>
      <c r="E175" s="38"/>
      <c r="F175" s="38"/>
      <c r="G175" s="38"/>
      <c r="H175" s="38"/>
      <c r="I175" s="38"/>
    </row>
    <row r="176" spans="2:9" ht="12.75" customHeight="1" x14ac:dyDescent="0.25">
      <c r="B176" s="38"/>
      <c r="C176" s="38"/>
      <c r="D176" s="38"/>
      <c r="E176" s="38"/>
      <c r="F176" s="38"/>
      <c r="G176" s="38"/>
      <c r="H176" s="38"/>
      <c r="I176" s="38"/>
    </row>
    <row r="177" spans="2:9" ht="12.75" customHeight="1" x14ac:dyDescent="0.25">
      <c r="B177" s="38"/>
      <c r="C177" s="38"/>
      <c r="D177" s="38"/>
      <c r="E177" s="38"/>
      <c r="F177" s="38"/>
      <c r="G177" s="38"/>
      <c r="H177" s="38"/>
      <c r="I177" s="38"/>
    </row>
    <row r="178" spans="2:9" ht="12.75" customHeight="1" x14ac:dyDescent="0.25">
      <c r="B178" s="38"/>
      <c r="C178" s="38"/>
      <c r="D178" s="38"/>
      <c r="E178" s="38"/>
      <c r="F178" s="38"/>
      <c r="G178" s="38"/>
      <c r="H178" s="38"/>
      <c r="I178" s="38"/>
    </row>
    <row r="179" spans="2:9" ht="12.75" customHeight="1" x14ac:dyDescent="0.25">
      <c r="B179" s="38"/>
      <c r="C179" s="38"/>
      <c r="D179" s="38"/>
      <c r="E179" s="38"/>
      <c r="F179" s="38"/>
      <c r="G179" s="38"/>
      <c r="H179" s="38"/>
      <c r="I179" s="38"/>
    </row>
    <row r="180" spans="2:9" ht="12.75" customHeight="1" x14ac:dyDescent="0.25">
      <c r="B180" s="38"/>
      <c r="C180" s="38"/>
      <c r="D180" s="38"/>
      <c r="E180" s="38"/>
      <c r="F180" s="38"/>
      <c r="G180" s="38"/>
      <c r="H180" s="38"/>
      <c r="I180" s="38"/>
    </row>
    <row r="181" spans="2:9" ht="12.75" customHeight="1" x14ac:dyDescent="0.25">
      <c r="B181" s="38"/>
      <c r="C181" s="38"/>
      <c r="D181" s="38"/>
      <c r="E181" s="38"/>
      <c r="F181" s="38"/>
      <c r="G181" s="38"/>
      <c r="H181" s="38"/>
      <c r="I181" s="38"/>
    </row>
    <row r="182" spans="2:9" ht="12.75" customHeight="1" x14ac:dyDescent="0.25">
      <c r="B182" s="38"/>
      <c r="C182" s="38"/>
      <c r="D182" s="38"/>
      <c r="E182" s="38"/>
      <c r="F182" s="38"/>
      <c r="G182" s="38"/>
      <c r="H182" s="38"/>
      <c r="I182" s="38"/>
    </row>
    <row r="183" spans="2:9" ht="12.75" customHeight="1" x14ac:dyDescent="0.25">
      <c r="B183" s="38"/>
      <c r="C183" s="38"/>
      <c r="D183" s="38"/>
      <c r="E183" s="38"/>
      <c r="F183" s="38"/>
      <c r="G183" s="38"/>
      <c r="H183" s="38"/>
      <c r="I183" s="38"/>
    </row>
    <row r="184" spans="2:9" ht="12.75" customHeight="1" x14ac:dyDescent="0.25">
      <c r="B184" s="38"/>
      <c r="C184" s="38"/>
      <c r="D184" s="38"/>
      <c r="E184" s="38"/>
      <c r="F184" s="38"/>
      <c r="G184" s="38"/>
      <c r="H184" s="38"/>
      <c r="I184" s="38"/>
    </row>
    <row r="185" spans="2:9" ht="12.75" customHeight="1" x14ac:dyDescent="0.25">
      <c r="B185" s="38"/>
      <c r="C185" s="38"/>
      <c r="D185" s="38"/>
      <c r="E185" s="38"/>
      <c r="F185" s="38"/>
      <c r="G185" s="38"/>
      <c r="H185" s="38"/>
      <c r="I185" s="38"/>
    </row>
    <row r="186" spans="2:9" ht="12.75" customHeight="1" x14ac:dyDescent="0.25">
      <c r="B186" s="38"/>
      <c r="C186" s="38"/>
      <c r="D186" s="38"/>
      <c r="E186" s="38"/>
      <c r="F186" s="38"/>
      <c r="G186" s="38"/>
      <c r="H186" s="38"/>
      <c r="I186" s="38"/>
    </row>
    <row r="187" spans="2:9" ht="12.75" customHeight="1" x14ac:dyDescent="0.25">
      <c r="B187" s="38"/>
      <c r="C187" s="38"/>
      <c r="D187" s="38"/>
      <c r="E187" s="38"/>
      <c r="F187" s="38"/>
      <c r="G187" s="38"/>
      <c r="H187" s="38"/>
      <c r="I187" s="38"/>
    </row>
    <row r="188" spans="2:9" ht="12.75" customHeight="1" x14ac:dyDescent="0.25">
      <c r="B188" s="38"/>
      <c r="C188" s="38"/>
      <c r="D188" s="38"/>
      <c r="E188" s="38"/>
      <c r="F188" s="38"/>
      <c r="G188" s="38"/>
      <c r="H188" s="38"/>
      <c r="I188" s="38"/>
    </row>
    <row r="189" spans="2:9" ht="12.75" customHeight="1" x14ac:dyDescent="0.25">
      <c r="B189" s="38"/>
      <c r="C189" s="38"/>
      <c r="D189" s="38"/>
      <c r="E189" s="38"/>
      <c r="F189" s="38"/>
      <c r="G189" s="38"/>
      <c r="H189" s="38"/>
      <c r="I189" s="38"/>
    </row>
    <row r="190" spans="2:9" ht="12.75" customHeight="1" x14ac:dyDescent="0.25">
      <c r="B190" s="38"/>
      <c r="C190" s="38"/>
      <c r="D190" s="38"/>
      <c r="E190" s="38"/>
      <c r="F190" s="38"/>
      <c r="G190" s="38"/>
      <c r="H190" s="38"/>
      <c r="I190" s="38"/>
    </row>
    <row r="191" spans="2:9" ht="12.75" customHeight="1" x14ac:dyDescent="0.25">
      <c r="B191" s="38"/>
      <c r="C191" s="38"/>
      <c r="D191" s="38"/>
      <c r="E191" s="38"/>
      <c r="F191" s="38"/>
      <c r="G191" s="38"/>
      <c r="H191" s="38"/>
      <c r="I191" s="38"/>
    </row>
    <row r="192" spans="2:9" ht="12.75" customHeight="1" x14ac:dyDescent="0.25">
      <c r="B192" s="38"/>
      <c r="C192" s="38"/>
      <c r="D192" s="38"/>
      <c r="E192" s="38"/>
      <c r="F192" s="38"/>
      <c r="G192" s="38"/>
      <c r="H192" s="38"/>
      <c r="I192" s="38"/>
    </row>
    <row r="193" spans="2:9" ht="12.75" customHeight="1" x14ac:dyDescent="0.25">
      <c r="B193" s="38"/>
      <c r="C193" s="38"/>
      <c r="D193" s="38"/>
      <c r="E193" s="38"/>
      <c r="F193" s="38"/>
      <c r="G193" s="38"/>
      <c r="H193" s="38"/>
      <c r="I193" s="38"/>
    </row>
    <row r="194" spans="2:9" ht="12.75" customHeight="1" x14ac:dyDescent="0.25">
      <c r="B194" s="38"/>
      <c r="C194" s="38"/>
      <c r="D194" s="38"/>
      <c r="E194" s="38"/>
      <c r="F194" s="38"/>
      <c r="G194" s="38"/>
      <c r="H194" s="38"/>
      <c r="I194" s="38"/>
    </row>
    <row r="195" spans="2:9" ht="12.75" customHeight="1" x14ac:dyDescent="0.25">
      <c r="B195" s="38"/>
      <c r="C195" s="38"/>
      <c r="D195" s="38"/>
      <c r="E195" s="38"/>
      <c r="F195" s="38"/>
      <c r="G195" s="38"/>
      <c r="H195" s="38"/>
      <c r="I195" s="38"/>
    </row>
    <row r="196" spans="2:9" ht="12.75" customHeight="1" x14ac:dyDescent="0.25">
      <c r="B196" s="38"/>
      <c r="C196" s="38"/>
      <c r="D196" s="38"/>
      <c r="E196" s="38"/>
      <c r="F196" s="38"/>
      <c r="G196" s="38"/>
      <c r="H196" s="38"/>
      <c r="I196" s="38"/>
    </row>
    <row r="197" spans="2:9" ht="12.75" customHeight="1" x14ac:dyDescent="0.25">
      <c r="B197" s="38"/>
      <c r="C197" s="38"/>
      <c r="D197" s="38"/>
      <c r="E197" s="38"/>
      <c r="F197" s="38"/>
      <c r="G197" s="38"/>
      <c r="H197" s="38"/>
      <c r="I197" s="38"/>
    </row>
    <row r="198" spans="2:9" ht="12.75" customHeight="1" x14ac:dyDescent="0.25">
      <c r="B198" s="38"/>
      <c r="C198" s="38"/>
      <c r="D198" s="38"/>
      <c r="E198" s="38"/>
      <c r="F198" s="38"/>
      <c r="G198" s="38"/>
      <c r="H198" s="38"/>
      <c r="I198" s="38"/>
    </row>
    <row r="199" spans="2:9" ht="12.75" customHeight="1" x14ac:dyDescent="0.25">
      <c r="B199" s="38"/>
      <c r="C199" s="38"/>
      <c r="D199" s="38"/>
      <c r="E199" s="38"/>
      <c r="F199" s="38"/>
      <c r="G199" s="38"/>
      <c r="H199" s="38"/>
      <c r="I199" s="38"/>
    </row>
    <row r="200" spans="2:9" ht="12.75" customHeight="1" x14ac:dyDescent="0.25">
      <c r="B200" s="38"/>
      <c r="C200" s="38"/>
      <c r="D200" s="38"/>
      <c r="E200" s="38"/>
      <c r="F200" s="38"/>
      <c r="G200" s="38"/>
      <c r="H200" s="38"/>
      <c r="I200" s="38"/>
    </row>
    <row r="201" spans="2:9" ht="12.75" customHeight="1" x14ac:dyDescent="0.25">
      <c r="B201" s="38"/>
      <c r="C201" s="38"/>
      <c r="D201" s="38"/>
      <c r="E201" s="38"/>
      <c r="F201" s="38"/>
      <c r="G201" s="38"/>
      <c r="H201" s="38"/>
      <c r="I201" s="38"/>
    </row>
    <row r="202" spans="2:9" ht="12.75" customHeight="1" x14ac:dyDescent="0.25">
      <c r="B202" s="38"/>
      <c r="C202" s="38"/>
      <c r="D202" s="38"/>
      <c r="E202" s="38"/>
      <c r="F202" s="38"/>
      <c r="G202" s="38"/>
      <c r="H202" s="38"/>
      <c r="I202" s="38"/>
    </row>
    <row r="203" spans="2:9" ht="12.75" customHeight="1" x14ac:dyDescent="0.25">
      <c r="B203" s="38"/>
      <c r="C203" s="38"/>
      <c r="D203" s="38"/>
      <c r="E203" s="38"/>
      <c r="F203" s="38"/>
      <c r="G203" s="38"/>
      <c r="H203" s="38"/>
      <c r="I203" s="38"/>
    </row>
    <row r="204" spans="2:9" ht="12.75" customHeight="1" x14ac:dyDescent="0.25">
      <c r="B204" s="38"/>
      <c r="C204" s="38"/>
      <c r="D204" s="38"/>
      <c r="E204" s="38"/>
      <c r="F204" s="38"/>
      <c r="G204" s="38"/>
      <c r="H204" s="38"/>
      <c r="I204" s="38"/>
    </row>
    <row r="205" spans="2:9" ht="12.75" customHeight="1" x14ac:dyDescent="0.25">
      <c r="B205" s="38"/>
      <c r="C205" s="38"/>
      <c r="D205" s="38"/>
      <c r="E205" s="38"/>
      <c r="F205" s="38"/>
      <c r="G205" s="38"/>
      <c r="H205" s="38"/>
      <c r="I205" s="38"/>
    </row>
    <row r="206" spans="2:9" ht="12.75" customHeight="1" x14ac:dyDescent="0.25">
      <c r="B206" s="38"/>
      <c r="C206" s="38"/>
      <c r="D206" s="38"/>
      <c r="E206" s="38"/>
      <c r="F206" s="38"/>
      <c r="G206" s="38"/>
      <c r="H206" s="38"/>
      <c r="I206" s="38"/>
    </row>
    <row r="207" spans="2:9" ht="12.75" customHeight="1" x14ac:dyDescent="0.25">
      <c r="B207" s="38"/>
      <c r="C207" s="38"/>
      <c r="D207" s="38"/>
      <c r="E207" s="38"/>
      <c r="F207" s="38"/>
      <c r="G207" s="38"/>
      <c r="H207" s="38"/>
      <c r="I207" s="38"/>
    </row>
    <row r="208" spans="2:9" ht="12.75" customHeight="1" x14ac:dyDescent="0.25">
      <c r="B208" s="38"/>
      <c r="C208" s="38"/>
      <c r="D208" s="38"/>
      <c r="E208" s="38"/>
      <c r="F208" s="38"/>
      <c r="G208" s="38"/>
      <c r="H208" s="38"/>
      <c r="I208" s="38"/>
    </row>
    <row r="209" spans="2:9" ht="12.75" customHeight="1" x14ac:dyDescent="0.25">
      <c r="B209" s="38"/>
      <c r="C209" s="38"/>
      <c r="D209" s="38"/>
      <c r="E209" s="38"/>
      <c r="F209" s="38"/>
      <c r="G209" s="38"/>
      <c r="H209" s="38"/>
      <c r="I209" s="38"/>
    </row>
    <row r="210" spans="2:9" ht="12.75" customHeight="1" x14ac:dyDescent="0.25">
      <c r="B210" s="38"/>
      <c r="C210" s="38"/>
      <c r="D210" s="38"/>
      <c r="E210" s="38"/>
      <c r="F210" s="38"/>
      <c r="G210" s="38"/>
      <c r="H210" s="38"/>
      <c r="I210" s="38"/>
    </row>
    <row r="211" spans="2:9" ht="12.75" customHeight="1" x14ac:dyDescent="0.25">
      <c r="B211" s="38"/>
      <c r="C211" s="38"/>
      <c r="D211" s="38"/>
      <c r="E211" s="38"/>
      <c r="F211" s="38"/>
      <c r="G211" s="38"/>
      <c r="H211" s="38"/>
      <c r="I211" s="38"/>
    </row>
    <row r="212" spans="2:9" ht="12.75" customHeight="1" x14ac:dyDescent="0.25">
      <c r="B212" s="38"/>
      <c r="C212" s="38"/>
      <c r="D212" s="38"/>
      <c r="E212" s="38"/>
      <c r="F212" s="38"/>
      <c r="G212" s="38"/>
      <c r="H212" s="38"/>
      <c r="I212" s="38"/>
    </row>
    <row r="213" spans="2:9" ht="12.75" customHeight="1" x14ac:dyDescent="0.25">
      <c r="B213" s="38"/>
      <c r="C213" s="38"/>
      <c r="D213" s="38"/>
      <c r="E213" s="38"/>
      <c r="F213" s="38"/>
      <c r="G213" s="38"/>
      <c r="H213" s="38"/>
      <c r="I213" s="38"/>
    </row>
    <row r="214" spans="2:9" ht="12.75" customHeight="1" x14ac:dyDescent="0.25">
      <c r="B214" s="38"/>
      <c r="C214" s="38"/>
      <c r="D214" s="38"/>
      <c r="E214" s="38"/>
      <c r="F214" s="38"/>
      <c r="G214" s="38"/>
      <c r="H214" s="38"/>
      <c r="I214" s="38"/>
    </row>
    <row r="215" spans="2:9" ht="12.75" customHeight="1" x14ac:dyDescent="0.25">
      <c r="B215" s="38"/>
      <c r="C215" s="38"/>
      <c r="D215" s="38"/>
      <c r="E215" s="38"/>
      <c r="F215" s="38"/>
      <c r="G215" s="38"/>
      <c r="H215" s="38"/>
      <c r="I215" s="38"/>
    </row>
    <row r="216" spans="2:9" ht="12.75" customHeight="1" x14ac:dyDescent="0.25">
      <c r="B216" s="38"/>
      <c r="C216" s="38"/>
      <c r="D216" s="38"/>
      <c r="E216" s="38"/>
      <c r="F216" s="38"/>
      <c r="G216" s="38"/>
      <c r="H216" s="38"/>
      <c r="I216" s="38"/>
    </row>
    <row r="217" spans="2:9" ht="12.75" customHeight="1" x14ac:dyDescent="0.25">
      <c r="B217" s="38"/>
      <c r="C217" s="38"/>
      <c r="D217" s="38"/>
      <c r="E217" s="38"/>
      <c r="F217" s="38"/>
      <c r="G217" s="38"/>
      <c r="H217" s="38"/>
      <c r="I217" s="38"/>
    </row>
    <row r="218" spans="2:9" ht="12.75" customHeight="1" x14ac:dyDescent="0.25">
      <c r="B218" s="38"/>
      <c r="C218" s="38"/>
      <c r="D218" s="38"/>
      <c r="E218" s="38"/>
      <c r="F218" s="38"/>
      <c r="G218" s="38"/>
      <c r="H218" s="38"/>
      <c r="I218" s="38"/>
    </row>
    <row r="219" spans="2:9" ht="12.75" customHeight="1" x14ac:dyDescent="0.25">
      <c r="B219" s="38"/>
      <c r="C219" s="38"/>
      <c r="D219" s="38"/>
      <c r="E219" s="38"/>
      <c r="F219" s="38"/>
      <c r="G219" s="38"/>
      <c r="H219" s="38"/>
      <c r="I219" s="38"/>
    </row>
    <row r="220" spans="2:9" ht="12.75" customHeight="1" x14ac:dyDescent="0.25">
      <c r="B220" s="38"/>
      <c r="C220" s="38"/>
      <c r="D220" s="38"/>
      <c r="E220" s="38"/>
      <c r="F220" s="38"/>
      <c r="G220" s="38"/>
      <c r="H220" s="38"/>
      <c r="I220" s="38"/>
    </row>
    <row r="221" spans="2:9" ht="12.75" customHeight="1" x14ac:dyDescent="0.25">
      <c r="B221" s="38"/>
      <c r="C221" s="38"/>
      <c r="D221" s="38"/>
      <c r="E221" s="38"/>
      <c r="F221" s="38"/>
      <c r="G221" s="38"/>
      <c r="H221" s="38"/>
      <c r="I221" s="38"/>
    </row>
    <row r="222" spans="2:9" ht="12.75" customHeight="1" x14ac:dyDescent="0.25">
      <c r="B222" s="38"/>
      <c r="C222" s="38"/>
      <c r="D222" s="38"/>
      <c r="E222" s="38"/>
      <c r="F222" s="38"/>
      <c r="G222" s="38"/>
      <c r="H222" s="38"/>
      <c r="I222" s="38"/>
    </row>
    <row r="223" spans="2:9" ht="12.75" customHeight="1" x14ac:dyDescent="0.25">
      <c r="B223" s="38"/>
      <c r="C223" s="38"/>
      <c r="D223" s="38"/>
      <c r="E223" s="38"/>
      <c r="F223" s="38"/>
      <c r="G223" s="38"/>
      <c r="H223" s="38"/>
      <c r="I223" s="38"/>
    </row>
    <row r="224" spans="2:9" ht="12.75" customHeight="1" x14ac:dyDescent="0.25">
      <c r="B224" s="38"/>
      <c r="C224" s="38"/>
      <c r="D224" s="38"/>
      <c r="E224" s="38"/>
      <c r="F224" s="38"/>
      <c r="G224" s="38"/>
      <c r="H224" s="38"/>
      <c r="I224" s="38"/>
    </row>
    <row r="225" spans="2:9" ht="12.75" customHeight="1" x14ac:dyDescent="0.25">
      <c r="B225" s="38"/>
      <c r="C225" s="38"/>
      <c r="D225" s="38"/>
      <c r="E225" s="38"/>
      <c r="F225" s="38"/>
      <c r="G225" s="38"/>
      <c r="H225" s="38"/>
      <c r="I225" s="38"/>
    </row>
    <row r="226" spans="2:9" ht="12.75" customHeight="1" x14ac:dyDescent="0.25">
      <c r="B226" s="38"/>
      <c r="C226" s="38"/>
      <c r="D226" s="38"/>
      <c r="E226" s="38"/>
      <c r="F226" s="38"/>
      <c r="G226" s="38"/>
      <c r="H226" s="38"/>
      <c r="I226" s="38"/>
    </row>
    <row r="227" spans="2:9" ht="12.75" customHeight="1" x14ac:dyDescent="0.25">
      <c r="B227" s="38"/>
      <c r="C227" s="38"/>
      <c r="D227" s="38"/>
      <c r="E227" s="38"/>
      <c r="F227" s="38"/>
      <c r="G227" s="38"/>
      <c r="H227" s="38"/>
      <c r="I227" s="38"/>
    </row>
    <row r="228" spans="2:9" ht="12.75" customHeight="1" x14ac:dyDescent="0.25">
      <c r="B228" s="38"/>
      <c r="C228" s="38"/>
      <c r="D228" s="38"/>
      <c r="E228" s="38"/>
      <c r="F228" s="38"/>
      <c r="G228" s="38"/>
      <c r="H228" s="38"/>
      <c r="I228" s="38"/>
    </row>
    <row r="229" spans="2:9" ht="12.75" customHeight="1" x14ac:dyDescent="0.25">
      <c r="B229" s="38"/>
      <c r="C229" s="38"/>
      <c r="D229" s="38"/>
      <c r="E229" s="38"/>
      <c r="F229" s="38"/>
      <c r="G229" s="38"/>
      <c r="H229" s="38"/>
      <c r="I229" s="38"/>
    </row>
    <row r="230" spans="2:9" ht="12.75" customHeight="1" x14ac:dyDescent="0.25">
      <c r="B230" s="38"/>
      <c r="C230" s="38"/>
      <c r="D230" s="38"/>
      <c r="E230" s="38"/>
      <c r="F230" s="38"/>
      <c r="G230" s="38"/>
      <c r="H230" s="38"/>
      <c r="I230" s="38"/>
    </row>
    <row r="231" spans="2:9" ht="12.75" customHeight="1" x14ac:dyDescent="0.25">
      <c r="B231" s="38"/>
      <c r="C231" s="38"/>
      <c r="D231" s="38"/>
      <c r="E231" s="38"/>
      <c r="F231" s="38"/>
      <c r="G231" s="38"/>
      <c r="H231" s="38"/>
      <c r="I231" s="38"/>
    </row>
    <row r="232" spans="2:9" ht="12.75" customHeight="1" x14ac:dyDescent="0.25">
      <c r="B232" s="38"/>
      <c r="C232" s="38"/>
      <c r="D232" s="38"/>
      <c r="E232" s="38"/>
      <c r="F232" s="38"/>
      <c r="G232" s="38"/>
      <c r="H232" s="38"/>
      <c r="I232" s="38"/>
    </row>
    <row r="233" spans="2:9" ht="12.75" customHeight="1" x14ac:dyDescent="0.25">
      <c r="B233" s="38"/>
      <c r="C233" s="38"/>
      <c r="D233" s="38"/>
      <c r="E233" s="38"/>
      <c r="F233" s="38"/>
      <c r="G233" s="38"/>
      <c r="H233" s="38"/>
      <c r="I233" s="38"/>
    </row>
    <row r="234" spans="2:9" ht="12.75" customHeight="1" x14ac:dyDescent="0.25">
      <c r="B234" s="38"/>
      <c r="C234" s="38"/>
      <c r="D234" s="38"/>
      <c r="E234" s="38"/>
      <c r="F234" s="38"/>
      <c r="G234" s="38"/>
      <c r="H234" s="38"/>
      <c r="I234" s="38"/>
    </row>
    <row r="235" spans="2:9" ht="12.75" customHeight="1" x14ac:dyDescent="0.25">
      <c r="B235" s="38"/>
      <c r="C235" s="38"/>
      <c r="D235" s="38"/>
      <c r="E235" s="38"/>
      <c r="F235" s="38"/>
      <c r="G235" s="38"/>
      <c r="H235" s="38"/>
      <c r="I235" s="38"/>
    </row>
    <row r="236" spans="2:9" ht="12.75" customHeight="1" x14ac:dyDescent="0.25">
      <c r="B236" s="38"/>
      <c r="C236" s="38"/>
      <c r="D236" s="38"/>
      <c r="E236" s="38"/>
      <c r="F236" s="38"/>
      <c r="G236" s="38"/>
      <c r="H236" s="38"/>
      <c r="I236" s="38"/>
    </row>
    <row r="237" spans="2:9" ht="12.75" customHeight="1" x14ac:dyDescent="0.25">
      <c r="B237" s="38"/>
      <c r="C237" s="38"/>
      <c r="D237" s="38"/>
      <c r="E237" s="38"/>
      <c r="F237" s="38"/>
      <c r="G237" s="38"/>
      <c r="H237" s="38"/>
      <c r="I237" s="38"/>
    </row>
    <row r="238" spans="2:9" ht="12.75" customHeight="1" x14ac:dyDescent="0.25">
      <c r="B238" s="38"/>
      <c r="C238" s="38"/>
      <c r="D238" s="38"/>
      <c r="E238" s="38"/>
      <c r="F238" s="38"/>
      <c r="G238" s="38"/>
      <c r="H238" s="38"/>
      <c r="I238" s="38"/>
    </row>
    <row r="239" spans="2:9" ht="12.75" customHeight="1" x14ac:dyDescent="0.25">
      <c r="B239" s="38"/>
      <c r="C239" s="38"/>
      <c r="D239" s="38"/>
      <c r="E239" s="38"/>
      <c r="F239" s="38"/>
      <c r="G239" s="38"/>
      <c r="H239" s="38"/>
      <c r="I239" s="38"/>
    </row>
    <row r="240" spans="2:9" ht="12.75" customHeight="1" x14ac:dyDescent="0.25">
      <c r="B240" s="38"/>
      <c r="C240" s="38"/>
      <c r="D240" s="38"/>
      <c r="E240" s="38"/>
      <c r="F240" s="38"/>
      <c r="G240" s="38"/>
      <c r="H240" s="38"/>
      <c r="I240" s="38"/>
    </row>
    <row r="241" spans="2:9" ht="12.75" customHeight="1" x14ac:dyDescent="0.25">
      <c r="B241" s="38"/>
      <c r="C241" s="38"/>
      <c r="D241" s="38"/>
      <c r="E241" s="38"/>
      <c r="F241" s="38"/>
      <c r="G241" s="38"/>
      <c r="H241" s="38"/>
      <c r="I241" s="38"/>
    </row>
    <row r="242" spans="2:9" ht="12.75" customHeight="1" x14ac:dyDescent="0.25">
      <c r="B242" s="38"/>
      <c r="C242" s="38"/>
      <c r="D242" s="38"/>
      <c r="E242" s="38"/>
      <c r="F242" s="38"/>
      <c r="G242" s="38"/>
      <c r="H242" s="38"/>
      <c r="I242" s="38"/>
    </row>
    <row r="243" spans="2:9" ht="12.75" customHeight="1" x14ac:dyDescent="0.25">
      <c r="B243" s="38"/>
      <c r="C243" s="38"/>
      <c r="D243" s="38"/>
      <c r="E243" s="38"/>
      <c r="F243" s="38"/>
      <c r="G243" s="38"/>
      <c r="H243" s="38"/>
      <c r="I243" s="38"/>
    </row>
    <row r="244" spans="2:9" ht="15.75" customHeight="1" x14ac:dyDescent="0.25"/>
    <row r="245" spans="2:9" ht="15.75" customHeight="1" x14ac:dyDescent="0.25"/>
    <row r="246" spans="2:9" ht="15.75" customHeight="1" x14ac:dyDescent="0.25"/>
    <row r="247" spans="2:9" ht="15.75" customHeight="1" x14ac:dyDescent="0.25"/>
    <row r="248" spans="2:9" ht="15.75" customHeight="1" x14ac:dyDescent="0.25"/>
    <row r="249" spans="2:9" ht="15.75" customHeight="1" x14ac:dyDescent="0.25"/>
    <row r="250" spans="2:9" ht="15.75" customHeight="1" x14ac:dyDescent="0.25"/>
    <row r="251" spans="2:9" ht="15.75" customHeight="1" x14ac:dyDescent="0.25"/>
    <row r="252" spans="2:9" ht="15.75" customHeight="1" x14ac:dyDescent="0.25"/>
    <row r="253" spans="2:9" ht="15.75" customHeight="1" x14ac:dyDescent="0.25"/>
    <row r="254" spans="2:9" ht="15.75" customHeight="1" x14ac:dyDescent="0.25"/>
    <row r="255" spans="2:9" ht="15.75" customHeight="1" x14ac:dyDescent="0.25"/>
    <row r="256" spans="2:9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16" right="0.17" top="0.25" bottom="0.3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000"/>
  <sheetViews>
    <sheetView workbookViewId="0"/>
  </sheetViews>
  <sheetFormatPr defaultColWidth="14.44140625" defaultRowHeight="15" customHeight="1" x14ac:dyDescent="0.25"/>
  <cols>
    <col min="1" max="1" width="32.33203125" customWidth="1"/>
    <col min="2" max="2" width="13.33203125" customWidth="1"/>
    <col min="3" max="4" width="13.109375" customWidth="1"/>
    <col min="5" max="5" width="13" customWidth="1"/>
    <col min="6" max="6" width="13.109375" customWidth="1"/>
    <col min="7" max="7" width="12.6640625" customWidth="1"/>
    <col min="8" max="8" width="11.88671875" customWidth="1"/>
    <col min="9" max="9" width="13.6640625" customWidth="1"/>
    <col min="10" max="10" width="9.88671875" customWidth="1"/>
  </cols>
  <sheetData>
    <row r="1" spans="1:10" ht="12.75" customHeight="1" x14ac:dyDescent="0.25">
      <c r="A1" s="54" t="s">
        <v>181</v>
      </c>
      <c r="B1" s="55"/>
      <c r="C1" s="56"/>
      <c r="D1" s="56"/>
      <c r="E1" s="56"/>
      <c r="F1" s="56"/>
      <c r="G1" s="56"/>
      <c r="H1" s="56"/>
      <c r="I1" s="56"/>
      <c r="J1" s="57"/>
    </row>
    <row r="2" spans="1:10" ht="12.75" customHeight="1" x14ac:dyDescent="0.25">
      <c r="A2" s="54" t="s">
        <v>1</v>
      </c>
      <c r="B2" s="56"/>
      <c r="C2" s="56"/>
      <c r="D2" s="56"/>
      <c r="E2" s="56"/>
      <c r="F2" s="56"/>
      <c r="G2" s="56"/>
      <c r="H2" s="56"/>
      <c r="I2" s="56"/>
      <c r="J2" s="57"/>
    </row>
    <row r="3" spans="1:10" ht="12.75" customHeight="1" x14ac:dyDescent="0.25">
      <c r="A3" s="57" t="s">
        <v>182</v>
      </c>
      <c r="B3" s="56"/>
      <c r="C3" s="56"/>
      <c r="D3" s="56"/>
      <c r="E3" s="56"/>
      <c r="F3" s="56">
        <f>41990.96*20%</f>
        <v>8398.1920000000009</v>
      </c>
      <c r="G3" s="56"/>
      <c r="H3" s="56"/>
      <c r="I3" s="56"/>
      <c r="J3" s="57"/>
    </row>
    <row r="4" spans="1:10" ht="12.75" customHeight="1" x14ac:dyDescent="0.25">
      <c r="A4" s="57"/>
      <c r="B4" s="56"/>
      <c r="C4" s="55" t="s">
        <v>96</v>
      </c>
      <c r="D4" s="55"/>
      <c r="E4" s="55">
        <f>F3/3</f>
        <v>2799.3973333333338</v>
      </c>
      <c r="F4" s="56"/>
      <c r="G4" s="56"/>
      <c r="H4" s="56"/>
      <c r="I4" s="56"/>
      <c r="J4" s="57"/>
    </row>
    <row r="5" spans="1:10" ht="12.75" customHeight="1" x14ac:dyDescent="0.25">
      <c r="A5" s="57"/>
      <c r="B5" s="56"/>
      <c r="C5" s="55" t="s">
        <v>97</v>
      </c>
      <c r="D5" s="55"/>
      <c r="E5" s="55">
        <f>F3/3*2</f>
        <v>5598.7946666666676</v>
      </c>
      <c r="F5" s="56"/>
      <c r="G5" s="56"/>
      <c r="H5" s="56"/>
      <c r="I5" s="56"/>
      <c r="J5" s="57"/>
    </row>
    <row r="6" spans="1:10" ht="12.75" customHeight="1" x14ac:dyDescent="0.25">
      <c r="A6" s="57" t="s">
        <v>5</v>
      </c>
      <c r="B6" s="56"/>
      <c r="C6" s="56"/>
      <c r="D6" s="56"/>
      <c r="E6" s="56"/>
      <c r="F6" s="56">
        <v>14.5</v>
      </c>
      <c r="G6" s="56"/>
      <c r="H6" s="56"/>
      <c r="I6" s="56"/>
      <c r="J6" s="57"/>
    </row>
    <row r="7" spans="1:10" ht="12.75" customHeight="1" x14ac:dyDescent="0.25">
      <c r="A7" s="57" t="s">
        <v>7</v>
      </c>
      <c r="B7" s="56"/>
      <c r="C7" s="56"/>
      <c r="D7" s="56"/>
      <c r="E7" s="56"/>
      <c r="F7" s="56">
        <v>12.5</v>
      </c>
      <c r="G7" s="56"/>
      <c r="H7" s="56"/>
      <c r="I7" s="56"/>
      <c r="J7" s="57"/>
    </row>
    <row r="8" spans="1:10" ht="12.75" customHeight="1" x14ac:dyDescent="0.25">
      <c r="A8" s="57"/>
      <c r="B8" s="56"/>
      <c r="C8" s="56"/>
      <c r="D8" s="56"/>
      <c r="E8" s="56"/>
      <c r="F8" s="56"/>
      <c r="G8" s="56"/>
      <c r="H8" s="56"/>
      <c r="I8" s="56"/>
      <c r="J8" s="57"/>
    </row>
    <row r="9" spans="1:10" ht="12.75" customHeight="1" x14ac:dyDescent="0.25">
      <c r="A9" s="57" t="s">
        <v>8</v>
      </c>
      <c r="B9" s="56"/>
      <c r="C9" s="56"/>
      <c r="D9" s="56"/>
      <c r="E9" s="56"/>
      <c r="F9" s="56"/>
      <c r="G9" s="56"/>
      <c r="H9" s="56"/>
      <c r="I9" s="56"/>
      <c r="J9" s="57"/>
    </row>
    <row r="10" spans="1:10" ht="12.75" customHeight="1" x14ac:dyDescent="0.25">
      <c r="A10" s="57"/>
      <c r="B10" s="56"/>
      <c r="C10" s="56"/>
      <c r="D10" s="56"/>
      <c r="E10" s="56"/>
      <c r="F10" s="56">
        <v>2842.76</v>
      </c>
      <c r="G10" s="56"/>
      <c r="H10" s="56"/>
      <c r="I10" s="56"/>
      <c r="J10" s="57"/>
    </row>
    <row r="11" spans="1:10" ht="12.75" customHeight="1" x14ac:dyDescent="0.25">
      <c r="A11" s="57"/>
      <c r="B11" s="56"/>
      <c r="C11" s="55" t="s">
        <v>183</v>
      </c>
      <c r="D11" s="55"/>
      <c r="E11" s="55">
        <f>F10/17*8</f>
        <v>1337.7694117647061</v>
      </c>
      <c r="F11" s="56"/>
      <c r="G11" s="56"/>
      <c r="H11" s="56"/>
      <c r="I11" s="56"/>
      <c r="J11" s="57"/>
    </row>
    <row r="12" spans="1:10" ht="12.75" customHeight="1" x14ac:dyDescent="0.25">
      <c r="A12" s="57"/>
      <c r="B12" s="56"/>
      <c r="C12" s="55" t="s">
        <v>184</v>
      </c>
      <c r="D12" s="55"/>
      <c r="E12" s="55">
        <f>F10/17*9</f>
        <v>1504.9905882352944</v>
      </c>
      <c r="F12" s="56"/>
      <c r="G12" s="56"/>
      <c r="H12" s="56"/>
      <c r="I12" s="56"/>
      <c r="J12" s="57"/>
    </row>
    <row r="13" spans="1:10" ht="12.75" customHeight="1" x14ac:dyDescent="0.25">
      <c r="A13" s="57"/>
      <c r="B13" s="56"/>
      <c r="C13" s="56"/>
      <c r="D13" s="56"/>
      <c r="E13" s="56"/>
      <c r="F13" s="56"/>
      <c r="G13" s="56"/>
      <c r="H13" s="56"/>
      <c r="I13" s="56"/>
      <c r="J13" s="57"/>
    </row>
    <row r="14" spans="1:10" ht="12.75" customHeight="1" x14ac:dyDescent="0.25">
      <c r="A14" s="57" t="s">
        <v>98</v>
      </c>
      <c r="B14" s="56"/>
      <c r="C14" s="56"/>
      <c r="D14" s="56"/>
      <c r="E14" s="56"/>
      <c r="F14" s="56">
        <f>F3+F10</f>
        <v>11240.952000000001</v>
      </c>
      <c r="G14" s="56"/>
      <c r="H14" s="56"/>
      <c r="I14" s="56"/>
      <c r="J14" s="57"/>
    </row>
    <row r="15" spans="1:10" ht="12.75" customHeight="1" x14ac:dyDescent="0.25">
      <c r="A15" s="57"/>
      <c r="B15" s="56"/>
      <c r="C15" s="56"/>
      <c r="D15" s="56"/>
      <c r="E15" s="56"/>
      <c r="F15" s="56"/>
      <c r="G15" s="56"/>
      <c r="H15" s="56"/>
      <c r="I15" s="56"/>
      <c r="J15" s="57"/>
    </row>
    <row r="16" spans="1:10" ht="12.75" customHeight="1" x14ac:dyDescent="0.25">
      <c r="A16" s="54" t="s">
        <v>185</v>
      </c>
      <c r="B16" s="55"/>
      <c r="C16" s="56"/>
      <c r="D16" s="56"/>
      <c r="E16" s="56"/>
      <c r="F16" s="56"/>
      <c r="G16" s="56"/>
      <c r="H16" s="56"/>
      <c r="I16" s="56"/>
      <c r="J16" s="57"/>
    </row>
    <row r="17" spans="1:10" ht="12.75" customHeight="1" x14ac:dyDescent="0.25">
      <c r="A17" s="54" t="s">
        <v>186</v>
      </c>
      <c r="B17" s="55"/>
      <c r="C17" s="56"/>
      <c r="D17" s="56"/>
      <c r="E17" s="56"/>
      <c r="F17" s="56"/>
      <c r="G17" s="56"/>
      <c r="H17" s="56"/>
      <c r="I17" s="56"/>
      <c r="J17" s="57"/>
    </row>
    <row r="18" spans="1:10" ht="12.75" customHeight="1" x14ac:dyDescent="0.25">
      <c r="A18" s="58"/>
      <c r="B18" s="59"/>
      <c r="C18" s="59"/>
      <c r="D18" s="59"/>
      <c r="E18" s="59"/>
      <c r="F18" s="59"/>
      <c r="G18" s="59"/>
      <c r="H18" s="59"/>
      <c r="I18" s="59"/>
      <c r="J18" s="58"/>
    </row>
    <row r="19" spans="1:10" ht="12.75" customHeight="1" x14ac:dyDescent="0.25">
      <c r="A19" s="60" t="s">
        <v>16</v>
      </c>
      <c r="B19" s="61" t="s">
        <v>17</v>
      </c>
      <c r="C19" s="61" t="s">
        <v>152</v>
      </c>
      <c r="D19" s="61" t="s">
        <v>102</v>
      </c>
      <c r="E19" s="61" t="s">
        <v>138</v>
      </c>
      <c r="F19" s="61" t="s">
        <v>187</v>
      </c>
      <c r="G19" s="61" t="s">
        <v>105</v>
      </c>
      <c r="H19" s="61" t="s">
        <v>188</v>
      </c>
      <c r="I19" s="61" t="s">
        <v>24</v>
      </c>
      <c r="J19" s="62"/>
    </row>
    <row r="20" spans="1:10" ht="12.75" customHeight="1" x14ac:dyDescent="0.25">
      <c r="A20" s="63" t="s">
        <v>107</v>
      </c>
      <c r="B20" s="55">
        <v>334.44</v>
      </c>
      <c r="C20" s="56"/>
      <c r="D20" s="56">
        <v>334.44</v>
      </c>
      <c r="E20" s="56">
        <v>334.44</v>
      </c>
      <c r="F20" s="56">
        <v>0</v>
      </c>
      <c r="G20" s="56">
        <v>334.44</v>
      </c>
      <c r="H20" s="56">
        <v>334.44</v>
      </c>
      <c r="I20" s="56">
        <f t="shared" ref="I20:I24" si="0">C20+D20+E20+F20+G20+H20</f>
        <v>1337.76</v>
      </c>
      <c r="J20" s="64"/>
    </row>
    <row r="21" spans="1:10" ht="12.75" customHeight="1" x14ac:dyDescent="0.25">
      <c r="A21" s="63"/>
      <c r="B21" s="55"/>
      <c r="C21" s="56">
        <v>0</v>
      </c>
      <c r="D21" s="56">
        <v>0</v>
      </c>
      <c r="E21" s="56">
        <v>0</v>
      </c>
      <c r="F21" s="56">
        <v>0</v>
      </c>
      <c r="G21" s="56">
        <v>0</v>
      </c>
      <c r="H21" s="56">
        <v>0</v>
      </c>
      <c r="I21" s="56">
        <f t="shared" si="0"/>
        <v>0</v>
      </c>
      <c r="J21" s="64"/>
    </row>
    <row r="22" spans="1:10" ht="12.75" customHeight="1" x14ac:dyDescent="0.25">
      <c r="A22" s="63"/>
      <c r="B22" s="55">
        <v>0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  <c r="H22" s="56">
        <v>0</v>
      </c>
      <c r="I22" s="56">
        <f t="shared" si="0"/>
        <v>0</v>
      </c>
      <c r="J22" s="64"/>
    </row>
    <row r="23" spans="1:10" ht="12.75" customHeight="1" x14ac:dyDescent="0.25">
      <c r="A23" s="63" t="s">
        <v>189</v>
      </c>
      <c r="B23" s="55">
        <v>0</v>
      </c>
      <c r="C23" s="55">
        <v>0</v>
      </c>
      <c r="D23" s="55">
        <v>0</v>
      </c>
      <c r="E23" s="55">
        <v>0</v>
      </c>
      <c r="F23" s="55">
        <v>0</v>
      </c>
      <c r="G23" s="55">
        <v>0</v>
      </c>
      <c r="H23" s="56">
        <v>0</v>
      </c>
      <c r="I23" s="56">
        <f t="shared" si="0"/>
        <v>0</v>
      </c>
      <c r="J23" s="64"/>
    </row>
    <row r="24" spans="1:10" ht="12.75" customHeight="1" x14ac:dyDescent="0.25">
      <c r="A24" s="65"/>
      <c r="B24" s="56"/>
      <c r="C24" s="56"/>
      <c r="D24" s="56"/>
      <c r="E24" s="56"/>
      <c r="F24" s="56"/>
      <c r="G24" s="56"/>
      <c r="H24" s="56"/>
      <c r="I24" s="56">
        <f t="shared" si="0"/>
        <v>0</v>
      </c>
      <c r="J24" s="64"/>
    </row>
    <row r="25" spans="1:10" ht="12.75" customHeight="1" x14ac:dyDescent="0.25">
      <c r="A25" s="63" t="s">
        <v>24</v>
      </c>
      <c r="B25" s="55"/>
      <c r="C25" s="56">
        <f t="shared" ref="C25:H25" si="1">SUM(C20:C24)</f>
        <v>0</v>
      </c>
      <c r="D25" s="56">
        <f t="shared" si="1"/>
        <v>334.44</v>
      </c>
      <c r="E25" s="56">
        <f t="shared" si="1"/>
        <v>334.44</v>
      </c>
      <c r="F25" s="56">
        <f t="shared" si="1"/>
        <v>0</v>
      </c>
      <c r="G25" s="56">
        <f t="shared" si="1"/>
        <v>334.44</v>
      </c>
      <c r="H25" s="56">
        <f t="shared" si="1"/>
        <v>334.44</v>
      </c>
      <c r="I25" s="56">
        <f>I20+I21+I22+I23+I24</f>
        <v>1337.76</v>
      </c>
      <c r="J25" s="64"/>
    </row>
    <row r="26" spans="1:10" ht="12.75" customHeight="1" x14ac:dyDescent="0.25">
      <c r="A26" s="65"/>
      <c r="B26" s="56"/>
      <c r="C26" s="56"/>
      <c r="D26" s="56"/>
      <c r="E26" s="56"/>
      <c r="F26" s="56"/>
      <c r="G26" s="55" t="s">
        <v>26</v>
      </c>
      <c r="H26" s="55">
        <f>E11-I20</f>
        <v>9.4117647061011667E-3</v>
      </c>
      <c r="I26" s="56"/>
      <c r="J26" s="64"/>
    </row>
    <row r="27" spans="1:10" ht="12.75" customHeight="1" x14ac:dyDescent="0.25">
      <c r="A27" s="66"/>
      <c r="B27" s="67"/>
      <c r="C27" s="67"/>
      <c r="D27" s="67"/>
      <c r="E27" s="67"/>
      <c r="F27" s="67"/>
      <c r="G27" s="68" t="s">
        <v>27</v>
      </c>
      <c r="H27" s="68">
        <f>E4-I21-I22-I23-I24</f>
        <v>2799.3973333333338</v>
      </c>
      <c r="I27" s="67"/>
      <c r="J27" s="69"/>
    </row>
    <row r="28" spans="1:10" ht="12.75" customHeight="1" x14ac:dyDescent="0.25">
      <c r="A28" s="70"/>
      <c r="B28" s="38"/>
      <c r="C28" s="38"/>
      <c r="D28" s="38"/>
      <c r="E28" s="38"/>
      <c r="F28" s="38"/>
      <c r="G28" s="38"/>
      <c r="H28" s="38"/>
      <c r="I28" s="38"/>
      <c r="J28" s="70"/>
    </row>
    <row r="29" spans="1:10" ht="12.75" customHeight="1" x14ac:dyDescent="0.25">
      <c r="A29" s="60" t="s">
        <v>28</v>
      </c>
      <c r="B29" s="61" t="s">
        <v>17</v>
      </c>
      <c r="C29" s="71" t="s">
        <v>155</v>
      </c>
      <c r="D29" s="71" t="s">
        <v>156</v>
      </c>
      <c r="E29" s="71" t="s">
        <v>157</v>
      </c>
      <c r="F29" s="71" t="s">
        <v>180</v>
      </c>
      <c r="G29" s="71" t="s">
        <v>159</v>
      </c>
      <c r="H29" s="71" t="s">
        <v>160</v>
      </c>
      <c r="I29" s="61" t="s">
        <v>24</v>
      </c>
      <c r="J29" s="62"/>
    </row>
    <row r="30" spans="1:10" ht="12.75" customHeight="1" x14ac:dyDescent="0.25">
      <c r="A30" s="63" t="s">
        <v>161</v>
      </c>
      <c r="B30" s="55">
        <v>167.22</v>
      </c>
      <c r="C30" s="56">
        <f>167.22*4</f>
        <v>668.88</v>
      </c>
      <c r="D30" s="56">
        <v>167.22</v>
      </c>
      <c r="E30" s="56">
        <v>0</v>
      </c>
      <c r="F30" s="56">
        <v>167.22</v>
      </c>
      <c r="G30" s="56">
        <v>167.22</v>
      </c>
      <c r="H30" s="56">
        <f>2*B30</f>
        <v>334.44</v>
      </c>
      <c r="I30" s="56">
        <f t="shared" ref="I30:I33" si="2">C30+D30+E30+F30+G30+H30</f>
        <v>1504.98</v>
      </c>
      <c r="J30" s="64"/>
    </row>
    <row r="31" spans="1:10" ht="12.75" customHeight="1" x14ac:dyDescent="0.25">
      <c r="A31" s="63"/>
      <c r="B31" s="55"/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f t="shared" si="2"/>
        <v>0</v>
      </c>
      <c r="J31" s="64"/>
    </row>
    <row r="32" spans="1:10" ht="12.75" customHeight="1" x14ac:dyDescent="0.25">
      <c r="A32" s="63" t="s">
        <v>142</v>
      </c>
      <c r="B32" s="55">
        <v>300</v>
      </c>
      <c r="C32" s="56">
        <f>6*B32</f>
        <v>1800</v>
      </c>
      <c r="D32" s="56">
        <v>0</v>
      </c>
      <c r="E32" s="56">
        <v>0</v>
      </c>
      <c r="F32" s="56">
        <v>0</v>
      </c>
      <c r="G32" s="56">
        <v>0</v>
      </c>
      <c r="H32" s="56">
        <v>0</v>
      </c>
      <c r="I32" s="56">
        <f t="shared" si="2"/>
        <v>1800</v>
      </c>
      <c r="J32" s="64"/>
    </row>
    <row r="33" spans="1:10" ht="12.75" customHeight="1" x14ac:dyDescent="0.25">
      <c r="A33" s="63"/>
      <c r="B33" s="55"/>
      <c r="C33" s="56">
        <f>1*B33</f>
        <v>0</v>
      </c>
      <c r="D33" s="56">
        <v>0</v>
      </c>
      <c r="E33" s="56">
        <v>0</v>
      </c>
      <c r="F33" s="56">
        <v>0</v>
      </c>
      <c r="G33" s="56">
        <v>0</v>
      </c>
      <c r="H33" s="56">
        <v>0</v>
      </c>
      <c r="I33" s="56">
        <f t="shared" si="2"/>
        <v>0</v>
      </c>
      <c r="J33" s="64"/>
    </row>
    <row r="34" spans="1:10" ht="12.75" customHeight="1" x14ac:dyDescent="0.25">
      <c r="A34" s="63"/>
      <c r="B34" s="55">
        <v>0</v>
      </c>
      <c r="C34" s="56">
        <f>B34*6</f>
        <v>0</v>
      </c>
      <c r="D34" s="56">
        <f>B34*2</f>
        <v>0</v>
      </c>
      <c r="E34" s="56">
        <f>B34*3</f>
        <v>0</v>
      </c>
      <c r="F34" s="56">
        <f>B34*2</f>
        <v>0</v>
      </c>
      <c r="G34" s="56">
        <f>B34*3</f>
        <v>0</v>
      </c>
      <c r="H34" s="56">
        <f>B34*3</f>
        <v>0</v>
      </c>
      <c r="I34" s="56">
        <f>SUM(C34:H34)</f>
        <v>0</v>
      </c>
      <c r="J34" s="64"/>
    </row>
    <row r="35" spans="1:10" ht="12.75" customHeight="1" x14ac:dyDescent="0.25">
      <c r="A35" s="63"/>
      <c r="B35" s="55">
        <v>0</v>
      </c>
      <c r="C35" s="56">
        <v>0</v>
      </c>
      <c r="D35" s="56">
        <v>0</v>
      </c>
      <c r="E35" s="56">
        <v>0</v>
      </c>
      <c r="F35" s="56">
        <v>0</v>
      </c>
      <c r="G35" s="56">
        <v>0</v>
      </c>
      <c r="H35" s="56">
        <v>0</v>
      </c>
      <c r="I35" s="56">
        <f t="shared" ref="I35:I36" si="3">C35+D35+E35+F35+G35+H35</f>
        <v>0</v>
      </c>
      <c r="J35" s="64"/>
    </row>
    <row r="36" spans="1:10" ht="12.75" customHeight="1" x14ac:dyDescent="0.25">
      <c r="A36" s="63" t="s">
        <v>146</v>
      </c>
      <c r="B36" s="55">
        <v>300</v>
      </c>
      <c r="C36" s="56">
        <v>0</v>
      </c>
      <c r="D36" s="56">
        <v>0</v>
      </c>
      <c r="E36" s="56">
        <v>0</v>
      </c>
      <c r="F36" s="56">
        <f>B36*2</f>
        <v>600</v>
      </c>
      <c r="G36" s="56">
        <f>B36*3</f>
        <v>900</v>
      </c>
      <c r="H36" s="56">
        <f>B36*3</f>
        <v>900</v>
      </c>
      <c r="I36" s="56">
        <f t="shared" si="3"/>
        <v>2400</v>
      </c>
      <c r="J36" s="64"/>
    </row>
    <row r="37" spans="1:10" ht="12.75" customHeight="1" x14ac:dyDescent="0.25">
      <c r="A37" s="63" t="s">
        <v>191</v>
      </c>
      <c r="B37" s="55">
        <v>150</v>
      </c>
      <c r="C37" s="56">
        <v>0</v>
      </c>
      <c r="D37" s="56">
        <v>0</v>
      </c>
      <c r="E37" s="56">
        <f>B37*3</f>
        <v>450</v>
      </c>
      <c r="F37" s="56">
        <v>0</v>
      </c>
      <c r="G37" s="56">
        <v>0</v>
      </c>
      <c r="H37" s="56">
        <v>0</v>
      </c>
      <c r="I37" s="56">
        <f>E37</f>
        <v>450</v>
      </c>
      <c r="J37" s="64"/>
    </row>
    <row r="38" spans="1:10" ht="12.75" customHeight="1" x14ac:dyDescent="0.25">
      <c r="A38" s="63"/>
      <c r="B38" s="55"/>
      <c r="C38" s="56">
        <v>0</v>
      </c>
      <c r="D38" s="56">
        <f>B38*2</f>
        <v>0</v>
      </c>
      <c r="E38" s="56">
        <v>0</v>
      </c>
      <c r="F38" s="56">
        <v>0</v>
      </c>
      <c r="G38" s="56">
        <v>0</v>
      </c>
      <c r="H38" s="56">
        <v>0</v>
      </c>
      <c r="I38" s="56">
        <f>C38+D38+E38+F38+G38+H38</f>
        <v>0</v>
      </c>
      <c r="J38" s="64"/>
    </row>
    <row r="39" spans="1:10" ht="12.75" customHeight="1" x14ac:dyDescent="0.25">
      <c r="A39" s="63"/>
      <c r="B39" s="55"/>
      <c r="C39" s="56"/>
      <c r="D39" s="56"/>
      <c r="E39" s="56">
        <f>B39*4</f>
        <v>0</v>
      </c>
      <c r="F39" s="56"/>
      <c r="G39" s="56"/>
      <c r="H39" s="56"/>
      <c r="I39" s="56">
        <f>E39</f>
        <v>0</v>
      </c>
      <c r="J39" s="64"/>
    </row>
    <row r="40" spans="1:10" ht="12.75" customHeight="1" x14ac:dyDescent="0.25">
      <c r="A40" s="63" t="s">
        <v>24</v>
      </c>
      <c r="B40" s="55"/>
      <c r="C40" s="56">
        <f t="shared" ref="C40:H40" si="4">SUM(C30:C39)</f>
        <v>2468.88</v>
      </c>
      <c r="D40" s="56">
        <f t="shared" si="4"/>
        <v>167.22</v>
      </c>
      <c r="E40" s="56">
        <f t="shared" si="4"/>
        <v>450</v>
      </c>
      <c r="F40" s="56">
        <f t="shared" si="4"/>
        <v>767.22</v>
      </c>
      <c r="G40" s="56">
        <f t="shared" si="4"/>
        <v>1067.22</v>
      </c>
      <c r="H40" s="56">
        <f t="shared" si="4"/>
        <v>1234.44</v>
      </c>
      <c r="I40" s="56">
        <f>I30+I31+I32+I33+I34+I35+I36+I37+I38+I39</f>
        <v>6154.98</v>
      </c>
      <c r="J40" s="64"/>
    </row>
    <row r="41" spans="1:10" ht="12.75" customHeight="1" x14ac:dyDescent="0.25">
      <c r="A41" s="65"/>
      <c r="B41" s="56"/>
      <c r="C41" s="56"/>
      <c r="D41" s="56"/>
      <c r="E41" s="56"/>
      <c r="F41" s="56"/>
      <c r="G41" s="55" t="s">
        <v>26</v>
      </c>
      <c r="H41" s="55">
        <f>E12-I30</f>
        <v>1.0588235294335391E-2</v>
      </c>
      <c r="I41" s="56"/>
      <c r="J41" s="64"/>
    </row>
    <row r="42" spans="1:10" ht="12.75" customHeight="1" x14ac:dyDescent="0.25">
      <c r="A42" s="66"/>
      <c r="B42" s="67"/>
      <c r="C42" s="67"/>
      <c r="D42" s="67"/>
      <c r="E42" s="67"/>
      <c r="F42" s="67"/>
      <c r="G42" s="68" t="s">
        <v>27</v>
      </c>
      <c r="H42" s="68">
        <f>E5-I31-I32-I33-I34-I35-I36-I37-I38-I39</f>
        <v>948.79466666666758</v>
      </c>
      <c r="I42" s="67" t="s">
        <v>42</v>
      </c>
      <c r="J42" s="72"/>
    </row>
    <row r="43" spans="1:10" ht="12.75" customHeight="1" x14ac:dyDescent="0.25">
      <c r="A43" s="36" t="s">
        <v>163</v>
      </c>
      <c r="B43" s="38"/>
      <c r="C43" s="70">
        <f>(C32+C33+C34)/7</f>
        <v>257.14285714285717</v>
      </c>
      <c r="D43" s="38">
        <f>D40/2</f>
        <v>83.61</v>
      </c>
      <c r="E43" s="38">
        <f>(E34+E37)/3</f>
        <v>150</v>
      </c>
      <c r="F43" s="38">
        <f>(F34+F36)/2</f>
        <v>300</v>
      </c>
      <c r="G43" s="38">
        <f t="shared" ref="G43:H43" si="5">(G34+G36)/3</f>
        <v>300</v>
      </c>
      <c r="H43" s="38">
        <f t="shared" si="5"/>
        <v>300</v>
      </c>
      <c r="I43" s="38"/>
    </row>
    <row r="44" spans="1:10" ht="12.75" customHeight="1" x14ac:dyDescent="0.25">
      <c r="B44" s="38"/>
      <c r="C44" s="38"/>
      <c r="D44" s="38"/>
      <c r="E44" s="38"/>
      <c r="F44" s="38"/>
      <c r="G44" s="38"/>
      <c r="H44" s="38"/>
      <c r="I44" s="38"/>
    </row>
    <row r="45" spans="1:10" ht="12.75" customHeight="1" x14ac:dyDescent="0.25">
      <c r="B45" s="38"/>
      <c r="C45" s="38"/>
      <c r="D45" s="38"/>
      <c r="E45" s="38"/>
      <c r="F45" s="38"/>
      <c r="G45" s="38"/>
      <c r="H45" s="38"/>
      <c r="I45" s="38"/>
    </row>
    <row r="46" spans="1:10" ht="12.75" customHeight="1" x14ac:dyDescent="0.25">
      <c r="B46" s="38"/>
      <c r="C46" s="38"/>
      <c r="D46" s="38"/>
      <c r="E46" s="38"/>
      <c r="F46" s="38"/>
      <c r="G46" s="38"/>
      <c r="H46" s="38"/>
      <c r="I46" s="38"/>
    </row>
    <row r="47" spans="1:10" ht="12.75" customHeight="1" x14ac:dyDescent="0.25">
      <c r="B47" s="38"/>
      <c r="C47" s="38"/>
      <c r="D47" s="38"/>
      <c r="E47" s="38"/>
      <c r="F47" s="38"/>
      <c r="G47" s="38"/>
      <c r="H47" s="38"/>
      <c r="I47" s="38"/>
    </row>
    <row r="48" spans="1:10" ht="12.75" customHeight="1" x14ac:dyDescent="0.25">
      <c r="B48" s="38"/>
      <c r="C48" s="38"/>
      <c r="D48" s="38"/>
      <c r="E48" s="38"/>
      <c r="F48" s="38"/>
      <c r="G48" s="38"/>
      <c r="H48" s="38"/>
      <c r="I48" s="38"/>
    </row>
    <row r="49" spans="2:9" ht="12.75" customHeight="1" x14ac:dyDescent="0.25">
      <c r="B49" s="38"/>
      <c r="C49" s="38"/>
      <c r="D49" s="38"/>
      <c r="E49" s="38"/>
      <c r="F49" s="38"/>
      <c r="G49" s="38"/>
      <c r="H49" s="38"/>
      <c r="I49" s="38"/>
    </row>
    <row r="50" spans="2:9" ht="12.75" customHeight="1" x14ac:dyDescent="0.25">
      <c r="B50" s="38"/>
      <c r="C50" s="38"/>
      <c r="D50" s="38"/>
      <c r="E50" s="38"/>
      <c r="F50" s="38"/>
      <c r="G50" s="38"/>
      <c r="H50" s="38"/>
      <c r="I50" s="38"/>
    </row>
    <row r="51" spans="2:9" ht="12.75" customHeight="1" x14ac:dyDescent="0.25">
      <c r="B51" s="38"/>
      <c r="C51" s="38"/>
      <c r="D51" s="38"/>
      <c r="E51" s="38"/>
      <c r="F51" s="38"/>
      <c r="G51" s="38"/>
      <c r="H51" s="38"/>
      <c r="I51" s="38"/>
    </row>
    <row r="52" spans="2:9" ht="12.75" customHeight="1" x14ac:dyDescent="0.25">
      <c r="B52" s="38"/>
      <c r="C52" s="38"/>
      <c r="D52" s="38"/>
      <c r="E52" s="38"/>
      <c r="F52" s="38"/>
      <c r="G52" s="38"/>
      <c r="H52" s="38"/>
      <c r="I52" s="38"/>
    </row>
    <row r="53" spans="2:9" ht="12.75" customHeight="1" x14ac:dyDescent="0.25">
      <c r="B53" s="38"/>
      <c r="C53" s="38"/>
      <c r="D53" s="38"/>
      <c r="E53" s="38"/>
      <c r="F53" s="38"/>
      <c r="G53" s="38"/>
      <c r="H53" s="38"/>
      <c r="I53" s="38"/>
    </row>
    <row r="54" spans="2:9" ht="12.75" customHeight="1" x14ac:dyDescent="0.25">
      <c r="B54" s="38"/>
      <c r="C54" s="38"/>
      <c r="D54" s="38"/>
      <c r="E54" s="38"/>
      <c r="F54" s="38"/>
      <c r="G54" s="38"/>
      <c r="H54" s="38"/>
      <c r="I54" s="38"/>
    </row>
    <row r="55" spans="2:9" ht="12.75" customHeight="1" x14ac:dyDescent="0.25">
      <c r="B55" s="38"/>
      <c r="C55" s="38"/>
      <c r="D55" s="38"/>
      <c r="E55" s="38"/>
      <c r="F55" s="38"/>
      <c r="G55" s="38"/>
      <c r="H55" s="38"/>
      <c r="I55" s="38"/>
    </row>
    <row r="56" spans="2:9" ht="12.75" customHeight="1" x14ac:dyDescent="0.25">
      <c r="B56" s="38"/>
      <c r="C56" s="38"/>
      <c r="D56" s="38"/>
      <c r="E56" s="38"/>
      <c r="F56" s="38"/>
      <c r="G56" s="38"/>
      <c r="H56" s="38"/>
      <c r="I56" s="38"/>
    </row>
    <row r="57" spans="2:9" ht="12.75" customHeight="1" x14ac:dyDescent="0.25">
      <c r="B57" s="38"/>
      <c r="C57" s="38"/>
      <c r="D57" s="38"/>
      <c r="E57" s="38"/>
      <c r="F57" s="38"/>
      <c r="G57" s="38"/>
      <c r="H57" s="38"/>
      <c r="I57" s="38"/>
    </row>
    <row r="58" spans="2:9" ht="12.75" customHeight="1" x14ac:dyDescent="0.25">
      <c r="B58" s="38"/>
      <c r="C58" s="38"/>
      <c r="D58" s="38"/>
      <c r="E58" s="38"/>
      <c r="F58" s="38"/>
      <c r="G58" s="38"/>
      <c r="H58" s="38"/>
      <c r="I58" s="38"/>
    </row>
    <row r="59" spans="2:9" ht="12.75" customHeight="1" x14ac:dyDescent="0.25">
      <c r="B59" s="38"/>
      <c r="C59" s="38"/>
      <c r="D59" s="38"/>
      <c r="E59" s="38"/>
      <c r="F59" s="38"/>
      <c r="G59" s="38"/>
      <c r="H59" s="38"/>
      <c r="I59" s="38"/>
    </row>
    <row r="60" spans="2:9" ht="12.75" customHeight="1" x14ac:dyDescent="0.25">
      <c r="B60" s="38"/>
      <c r="C60" s="38"/>
      <c r="D60" s="38"/>
      <c r="E60" s="38"/>
      <c r="F60" s="38"/>
      <c r="G60" s="38"/>
      <c r="H60" s="38"/>
      <c r="I60" s="38"/>
    </row>
    <row r="61" spans="2:9" ht="12.75" customHeight="1" x14ac:dyDescent="0.25">
      <c r="B61" s="38"/>
      <c r="C61" s="38"/>
      <c r="D61" s="38"/>
      <c r="E61" s="38"/>
      <c r="F61" s="38"/>
      <c r="G61" s="38"/>
      <c r="H61" s="38"/>
      <c r="I61" s="38"/>
    </row>
    <row r="62" spans="2:9" ht="12.75" customHeight="1" x14ac:dyDescent="0.25">
      <c r="B62" s="38"/>
      <c r="C62" s="38"/>
      <c r="D62" s="38"/>
      <c r="E62" s="38"/>
      <c r="F62" s="38"/>
      <c r="G62" s="38"/>
      <c r="H62" s="38"/>
      <c r="I62" s="38"/>
    </row>
    <row r="63" spans="2:9" ht="12.75" customHeight="1" x14ac:dyDescent="0.25">
      <c r="B63" s="38"/>
      <c r="C63" s="38"/>
      <c r="D63" s="38"/>
      <c r="E63" s="38"/>
      <c r="F63" s="38"/>
      <c r="G63" s="38"/>
      <c r="H63" s="38"/>
      <c r="I63" s="38"/>
    </row>
    <row r="64" spans="2:9" ht="12.75" customHeight="1" x14ac:dyDescent="0.25">
      <c r="B64" s="38"/>
      <c r="C64" s="38"/>
      <c r="D64" s="38"/>
      <c r="E64" s="38"/>
      <c r="F64" s="38"/>
      <c r="G64" s="38"/>
      <c r="H64" s="38"/>
      <c r="I64" s="38"/>
    </row>
    <row r="65" spans="2:9" ht="12.75" customHeight="1" x14ac:dyDescent="0.25">
      <c r="B65" s="38"/>
      <c r="C65" s="38"/>
      <c r="D65" s="38"/>
      <c r="E65" s="38"/>
      <c r="F65" s="38"/>
      <c r="G65" s="38"/>
      <c r="H65" s="38"/>
      <c r="I65" s="38"/>
    </row>
    <row r="66" spans="2:9" ht="12.75" customHeight="1" x14ac:dyDescent="0.25">
      <c r="B66" s="38"/>
      <c r="C66" s="38"/>
      <c r="D66" s="38"/>
      <c r="E66" s="38"/>
      <c r="F66" s="38"/>
      <c r="G66" s="38"/>
      <c r="H66" s="38"/>
      <c r="I66" s="38"/>
    </row>
    <row r="67" spans="2:9" ht="12.75" customHeight="1" x14ac:dyDescent="0.25">
      <c r="B67" s="38"/>
      <c r="C67" s="38"/>
      <c r="D67" s="38"/>
      <c r="E67" s="38"/>
      <c r="F67" s="38"/>
      <c r="G67" s="38"/>
      <c r="H67" s="38"/>
      <c r="I67" s="38"/>
    </row>
    <row r="68" spans="2:9" ht="12.75" customHeight="1" x14ac:dyDescent="0.25">
      <c r="B68" s="38"/>
      <c r="C68" s="38"/>
      <c r="D68" s="38"/>
      <c r="E68" s="38"/>
      <c r="F68" s="38"/>
      <c r="G68" s="38"/>
      <c r="H68" s="38"/>
      <c r="I68" s="38"/>
    </row>
    <row r="69" spans="2:9" ht="12.75" customHeight="1" x14ac:dyDescent="0.25">
      <c r="B69" s="38"/>
      <c r="C69" s="38"/>
      <c r="D69" s="38"/>
      <c r="E69" s="38"/>
      <c r="F69" s="38"/>
      <c r="G69" s="38"/>
      <c r="H69" s="38"/>
      <c r="I69" s="38"/>
    </row>
    <row r="70" spans="2:9" ht="12.75" customHeight="1" x14ac:dyDescent="0.25">
      <c r="B70" s="38"/>
      <c r="C70" s="38"/>
      <c r="D70" s="38"/>
      <c r="E70" s="38"/>
      <c r="F70" s="38"/>
      <c r="G70" s="38"/>
      <c r="H70" s="38"/>
      <c r="I70" s="38"/>
    </row>
    <row r="71" spans="2:9" ht="12.75" customHeight="1" x14ac:dyDescent="0.25">
      <c r="B71" s="38"/>
      <c r="C71" s="38"/>
      <c r="D71" s="38"/>
      <c r="E71" s="38"/>
      <c r="F71" s="38"/>
      <c r="G71" s="38"/>
      <c r="H71" s="38"/>
      <c r="I71" s="38"/>
    </row>
    <row r="72" spans="2:9" ht="12.75" customHeight="1" x14ac:dyDescent="0.25">
      <c r="B72" s="38"/>
      <c r="C72" s="38"/>
      <c r="D72" s="38"/>
      <c r="E72" s="38"/>
      <c r="F72" s="38"/>
      <c r="G72" s="38"/>
      <c r="H72" s="38"/>
      <c r="I72" s="38"/>
    </row>
    <row r="73" spans="2:9" ht="12.75" customHeight="1" x14ac:dyDescent="0.25">
      <c r="B73" s="38"/>
      <c r="C73" s="38"/>
      <c r="D73" s="38"/>
      <c r="E73" s="38"/>
      <c r="F73" s="38"/>
      <c r="G73" s="38"/>
      <c r="H73" s="38"/>
      <c r="I73" s="38"/>
    </row>
    <row r="74" spans="2:9" ht="12.75" customHeight="1" x14ac:dyDescent="0.25">
      <c r="B74" s="38"/>
      <c r="C74" s="38"/>
      <c r="D74" s="38"/>
      <c r="E74" s="38"/>
      <c r="F74" s="38"/>
      <c r="G74" s="38"/>
      <c r="H74" s="38"/>
      <c r="I74" s="38"/>
    </row>
    <row r="75" spans="2:9" ht="12.75" customHeight="1" x14ac:dyDescent="0.25">
      <c r="B75" s="38"/>
      <c r="C75" s="38"/>
      <c r="D75" s="38"/>
      <c r="E75" s="38"/>
      <c r="F75" s="38"/>
      <c r="G75" s="38"/>
      <c r="H75" s="38"/>
      <c r="I75" s="38"/>
    </row>
    <row r="76" spans="2:9" ht="12.75" customHeight="1" x14ac:dyDescent="0.25">
      <c r="B76" s="38"/>
      <c r="C76" s="38"/>
      <c r="D76" s="38"/>
      <c r="E76" s="38"/>
      <c r="F76" s="38"/>
      <c r="G76" s="38"/>
      <c r="H76" s="38"/>
      <c r="I76" s="38"/>
    </row>
    <row r="77" spans="2:9" ht="12.75" customHeight="1" x14ac:dyDescent="0.25">
      <c r="B77" s="38"/>
      <c r="C77" s="38"/>
      <c r="D77" s="38"/>
      <c r="E77" s="38"/>
      <c r="F77" s="38"/>
      <c r="G77" s="38"/>
      <c r="H77" s="38"/>
      <c r="I77" s="38"/>
    </row>
    <row r="78" spans="2:9" ht="12.75" customHeight="1" x14ac:dyDescent="0.25">
      <c r="B78" s="38"/>
      <c r="C78" s="38"/>
      <c r="D78" s="38"/>
      <c r="E78" s="38"/>
      <c r="F78" s="38"/>
      <c r="G78" s="38"/>
      <c r="H78" s="38"/>
      <c r="I78" s="38"/>
    </row>
    <row r="79" spans="2:9" ht="12.75" customHeight="1" x14ac:dyDescent="0.25">
      <c r="B79" s="38"/>
      <c r="C79" s="38"/>
      <c r="D79" s="38"/>
      <c r="E79" s="38"/>
      <c r="F79" s="38"/>
      <c r="G79" s="38"/>
      <c r="H79" s="38"/>
      <c r="I79" s="38"/>
    </row>
    <row r="80" spans="2:9" ht="12.75" customHeight="1" x14ac:dyDescent="0.25">
      <c r="B80" s="38"/>
      <c r="C80" s="38"/>
      <c r="D80" s="38"/>
      <c r="E80" s="38"/>
      <c r="F80" s="38"/>
      <c r="G80" s="38"/>
      <c r="H80" s="38"/>
      <c r="I80" s="38"/>
    </row>
    <row r="81" spans="2:9" ht="12.75" customHeight="1" x14ac:dyDescent="0.25">
      <c r="B81" s="38"/>
      <c r="C81" s="38"/>
      <c r="D81" s="38"/>
      <c r="E81" s="38"/>
      <c r="F81" s="38"/>
      <c r="G81" s="38"/>
      <c r="H81" s="38"/>
      <c r="I81" s="38"/>
    </row>
    <row r="82" spans="2:9" ht="12.75" customHeight="1" x14ac:dyDescent="0.25">
      <c r="B82" s="38"/>
      <c r="C82" s="38"/>
      <c r="D82" s="38"/>
      <c r="E82" s="38"/>
      <c r="F82" s="38"/>
      <c r="G82" s="38"/>
      <c r="H82" s="38"/>
      <c r="I82" s="38"/>
    </row>
    <row r="83" spans="2:9" ht="12.75" customHeight="1" x14ac:dyDescent="0.25">
      <c r="B83" s="38"/>
      <c r="C83" s="38"/>
      <c r="D83" s="38"/>
      <c r="E83" s="38"/>
      <c r="F83" s="38"/>
      <c r="G83" s="38"/>
      <c r="H83" s="38"/>
      <c r="I83" s="38"/>
    </row>
    <row r="84" spans="2:9" ht="12.75" customHeight="1" x14ac:dyDescent="0.25">
      <c r="B84" s="38"/>
      <c r="C84" s="38"/>
      <c r="D84" s="38"/>
      <c r="E84" s="38"/>
      <c r="F84" s="38"/>
      <c r="G84" s="38"/>
      <c r="H84" s="38"/>
      <c r="I84" s="38"/>
    </row>
    <row r="85" spans="2:9" ht="12.75" customHeight="1" x14ac:dyDescent="0.25">
      <c r="B85" s="38"/>
      <c r="C85" s="38"/>
      <c r="D85" s="38"/>
      <c r="E85" s="38"/>
      <c r="F85" s="38"/>
      <c r="G85" s="38"/>
      <c r="H85" s="38"/>
      <c r="I85" s="38"/>
    </row>
    <row r="86" spans="2:9" ht="12.75" customHeight="1" x14ac:dyDescent="0.25">
      <c r="B86" s="38"/>
      <c r="C86" s="38"/>
      <c r="D86" s="38"/>
      <c r="E86" s="38"/>
      <c r="F86" s="38"/>
      <c r="G86" s="38"/>
      <c r="H86" s="38"/>
      <c r="I86" s="38"/>
    </row>
    <row r="87" spans="2:9" ht="12.75" customHeight="1" x14ac:dyDescent="0.25">
      <c r="B87" s="38"/>
      <c r="C87" s="38"/>
      <c r="D87" s="38"/>
      <c r="E87" s="38"/>
      <c r="F87" s="38"/>
      <c r="G87" s="38"/>
      <c r="H87" s="38"/>
      <c r="I87" s="38"/>
    </row>
    <row r="88" spans="2:9" ht="12.75" customHeight="1" x14ac:dyDescent="0.25">
      <c r="B88" s="38"/>
      <c r="C88" s="38"/>
      <c r="D88" s="38"/>
      <c r="E88" s="38"/>
      <c r="F88" s="38"/>
      <c r="G88" s="38"/>
      <c r="H88" s="38"/>
      <c r="I88" s="38"/>
    </row>
    <row r="89" spans="2:9" ht="12.75" customHeight="1" x14ac:dyDescent="0.25">
      <c r="B89" s="38"/>
      <c r="C89" s="38"/>
      <c r="D89" s="38"/>
      <c r="E89" s="38"/>
      <c r="F89" s="38"/>
      <c r="G89" s="38"/>
      <c r="H89" s="38"/>
      <c r="I89" s="38"/>
    </row>
    <row r="90" spans="2:9" ht="12.75" customHeight="1" x14ac:dyDescent="0.25">
      <c r="B90" s="38"/>
      <c r="C90" s="38"/>
      <c r="D90" s="38"/>
      <c r="E90" s="38"/>
      <c r="F90" s="38"/>
      <c r="G90" s="38"/>
      <c r="H90" s="38"/>
      <c r="I90" s="38"/>
    </row>
    <row r="91" spans="2:9" ht="12.75" customHeight="1" x14ac:dyDescent="0.25">
      <c r="B91" s="38"/>
      <c r="C91" s="38"/>
      <c r="D91" s="38"/>
      <c r="E91" s="38"/>
      <c r="F91" s="38"/>
      <c r="G91" s="38"/>
      <c r="H91" s="38"/>
      <c r="I91" s="38"/>
    </row>
    <row r="92" spans="2:9" ht="12.75" customHeight="1" x14ac:dyDescent="0.25">
      <c r="B92" s="38"/>
      <c r="C92" s="38"/>
      <c r="D92" s="38"/>
      <c r="E92" s="38"/>
      <c r="F92" s="38"/>
      <c r="G92" s="38"/>
      <c r="H92" s="38"/>
      <c r="I92" s="38"/>
    </row>
    <row r="93" spans="2:9" ht="12.75" customHeight="1" x14ac:dyDescent="0.25">
      <c r="B93" s="38"/>
      <c r="C93" s="38"/>
      <c r="D93" s="38"/>
      <c r="E93" s="38"/>
      <c r="F93" s="38"/>
      <c r="G93" s="38"/>
      <c r="H93" s="38"/>
      <c r="I93" s="38"/>
    </row>
    <row r="94" spans="2:9" ht="12.75" customHeight="1" x14ac:dyDescent="0.25">
      <c r="B94" s="38"/>
      <c r="C94" s="38"/>
      <c r="D94" s="38"/>
      <c r="E94" s="38"/>
      <c r="F94" s="38"/>
      <c r="G94" s="38"/>
      <c r="H94" s="38"/>
      <c r="I94" s="38"/>
    </row>
    <row r="95" spans="2:9" ht="12.75" customHeight="1" x14ac:dyDescent="0.25">
      <c r="B95" s="38"/>
      <c r="C95" s="38"/>
      <c r="D95" s="38"/>
      <c r="E95" s="38"/>
      <c r="F95" s="38"/>
      <c r="G95" s="38"/>
      <c r="H95" s="38"/>
      <c r="I95" s="38"/>
    </row>
    <row r="96" spans="2:9" ht="12.75" customHeight="1" x14ac:dyDescent="0.25">
      <c r="B96" s="38"/>
      <c r="C96" s="38"/>
      <c r="D96" s="38"/>
      <c r="E96" s="38"/>
      <c r="F96" s="38"/>
      <c r="G96" s="38"/>
      <c r="H96" s="38"/>
      <c r="I96" s="38"/>
    </row>
    <row r="97" spans="2:9" ht="12.75" customHeight="1" x14ac:dyDescent="0.25">
      <c r="B97" s="38"/>
      <c r="C97" s="38"/>
      <c r="D97" s="38"/>
      <c r="E97" s="38"/>
      <c r="F97" s="38"/>
      <c r="G97" s="38"/>
      <c r="H97" s="38"/>
      <c r="I97" s="38"/>
    </row>
    <row r="98" spans="2:9" ht="12.75" customHeight="1" x14ac:dyDescent="0.25">
      <c r="B98" s="38"/>
      <c r="C98" s="38"/>
      <c r="D98" s="38"/>
      <c r="E98" s="38"/>
      <c r="F98" s="38"/>
      <c r="G98" s="38"/>
      <c r="H98" s="38"/>
      <c r="I98" s="38"/>
    </row>
    <row r="99" spans="2:9" ht="12.75" customHeight="1" x14ac:dyDescent="0.25">
      <c r="B99" s="38"/>
      <c r="C99" s="38"/>
      <c r="D99" s="38"/>
      <c r="E99" s="38"/>
      <c r="F99" s="38"/>
      <c r="G99" s="38"/>
      <c r="H99" s="38"/>
      <c r="I99" s="38"/>
    </row>
    <row r="100" spans="2:9" ht="12.75" customHeight="1" x14ac:dyDescent="0.25">
      <c r="B100" s="38"/>
      <c r="C100" s="38"/>
      <c r="D100" s="38"/>
      <c r="E100" s="38"/>
      <c r="F100" s="38"/>
      <c r="G100" s="38"/>
      <c r="H100" s="38"/>
      <c r="I100" s="38"/>
    </row>
    <row r="101" spans="2:9" ht="12.75" customHeight="1" x14ac:dyDescent="0.25">
      <c r="B101" s="38"/>
      <c r="C101" s="38"/>
      <c r="D101" s="38"/>
      <c r="E101" s="38"/>
      <c r="F101" s="38"/>
      <c r="G101" s="38"/>
      <c r="H101" s="38"/>
      <c r="I101" s="38"/>
    </row>
    <row r="102" spans="2:9" ht="12.75" customHeight="1" x14ac:dyDescent="0.25">
      <c r="B102" s="38"/>
      <c r="C102" s="38"/>
      <c r="D102" s="38"/>
      <c r="E102" s="38"/>
      <c r="F102" s="38"/>
      <c r="G102" s="38"/>
      <c r="H102" s="38"/>
      <c r="I102" s="38"/>
    </row>
    <row r="103" spans="2:9" ht="12.75" customHeight="1" x14ac:dyDescent="0.25">
      <c r="B103" s="38"/>
      <c r="C103" s="38"/>
      <c r="D103" s="38"/>
      <c r="E103" s="38"/>
      <c r="F103" s="38"/>
      <c r="G103" s="38"/>
      <c r="H103" s="38"/>
      <c r="I103" s="38"/>
    </row>
    <row r="104" spans="2:9" ht="12.75" customHeight="1" x14ac:dyDescent="0.25">
      <c r="B104" s="38"/>
      <c r="C104" s="38"/>
      <c r="D104" s="38"/>
      <c r="E104" s="38"/>
      <c r="F104" s="38"/>
      <c r="G104" s="38"/>
      <c r="H104" s="38"/>
      <c r="I104" s="38"/>
    </row>
    <row r="105" spans="2:9" ht="12.75" customHeight="1" x14ac:dyDescent="0.25">
      <c r="B105" s="38"/>
      <c r="C105" s="38"/>
      <c r="D105" s="38"/>
      <c r="E105" s="38"/>
      <c r="F105" s="38"/>
      <c r="G105" s="38"/>
      <c r="H105" s="38"/>
      <c r="I105" s="38"/>
    </row>
    <row r="106" spans="2:9" ht="12.75" customHeight="1" x14ac:dyDescent="0.25">
      <c r="B106" s="38"/>
      <c r="C106" s="38"/>
      <c r="D106" s="38"/>
      <c r="E106" s="38"/>
      <c r="F106" s="38"/>
      <c r="G106" s="38"/>
      <c r="H106" s="38"/>
      <c r="I106" s="38"/>
    </row>
    <row r="107" spans="2:9" ht="12.75" customHeight="1" x14ac:dyDescent="0.25">
      <c r="B107" s="38"/>
      <c r="C107" s="38"/>
      <c r="D107" s="38"/>
      <c r="E107" s="38"/>
      <c r="F107" s="38"/>
      <c r="G107" s="38"/>
      <c r="H107" s="38"/>
      <c r="I107" s="38"/>
    </row>
    <row r="108" spans="2:9" ht="12.75" customHeight="1" x14ac:dyDescent="0.25">
      <c r="B108" s="38"/>
      <c r="C108" s="38"/>
      <c r="D108" s="38"/>
      <c r="E108" s="38"/>
      <c r="F108" s="38"/>
      <c r="G108" s="38"/>
      <c r="H108" s="38"/>
      <c r="I108" s="38"/>
    </row>
    <row r="109" spans="2:9" ht="12.75" customHeight="1" x14ac:dyDescent="0.25">
      <c r="B109" s="38"/>
      <c r="C109" s="38"/>
      <c r="D109" s="38"/>
      <c r="E109" s="38"/>
      <c r="F109" s="38"/>
      <c r="G109" s="38"/>
      <c r="H109" s="38"/>
      <c r="I109" s="38"/>
    </row>
    <row r="110" spans="2:9" ht="12.75" customHeight="1" x14ac:dyDescent="0.25">
      <c r="B110" s="38"/>
      <c r="C110" s="38"/>
      <c r="D110" s="38"/>
      <c r="E110" s="38"/>
      <c r="F110" s="38"/>
      <c r="G110" s="38"/>
      <c r="H110" s="38"/>
      <c r="I110" s="38"/>
    </row>
    <row r="111" spans="2:9" ht="12.75" customHeight="1" x14ac:dyDescent="0.25">
      <c r="B111" s="38"/>
      <c r="C111" s="38"/>
      <c r="D111" s="38"/>
      <c r="E111" s="38"/>
      <c r="F111" s="38"/>
      <c r="G111" s="38"/>
      <c r="H111" s="38"/>
      <c r="I111" s="38"/>
    </row>
    <row r="112" spans="2:9" ht="12.75" customHeight="1" x14ac:dyDescent="0.25">
      <c r="B112" s="38"/>
      <c r="C112" s="38"/>
      <c r="D112" s="38"/>
      <c r="E112" s="38"/>
      <c r="F112" s="38"/>
      <c r="G112" s="38"/>
      <c r="H112" s="38"/>
      <c r="I112" s="38"/>
    </row>
    <row r="113" spans="2:9" ht="12.75" customHeight="1" x14ac:dyDescent="0.25">
      <c r="B113" s="38"/>
      <c r="C113" s="38"/>
      <c r="D113" s="38"/>
      <c r="E113" s="38"/>
      <c r="F113" s="38"/>
      <c r="G113" s="38"/>
      <c r="H113" s="38"/>
      <c r="I113" s="38"/>
    </row>
    <row r="114" spans="2:9" ht="12.75" customHeight="1" x14ac:dyDescent="0.25">
      <c r="B114" s="38"/>
      <c r="C114" s="38"/>
      <c r="D114" s="38"/>
      <c r="E114" s="38"/>
      <c r="F114" s="38"/>
      <c r="G114" s="38"/>
      <c r="H114" s="38"/>
      <c r="I114" s="38"/>
    </row>
    <row r="115" spans="2:9" ht="12.75" customHeight="1" x14ac:dyDescent="0.25">
      <c r="B115" s="38"/>
      <c r="C115" s="38"/>
      <c r="D115" s="38"/>
      <c r="E115" s="38"/>
      <c r="F115" s="38"/>
      <c r="G115" s="38"/>
      <c r="H115" s="38"/>
      <c r="I115" s="38"/>
    </row>
    <row r="116" spans="2:9" ht="12.75" customHeight="1" x14ac:dyDescent="0.25">
      <c r="B116" s="38"/>
      <c r="C116" s="38"/>
      <c r="D116" s="38"/>
      <c r="E116" s="38"/>
      <c r="F116" s="38"/>
      <c r="G116" s="38"/>
      <c r="H116" s="38"/>
      <c r="I116" s="38"/>
    </row>
    <row r="117" spans="2:9" ht="12.75" customHeight="1" x14ac:dyDescent="0.25">
      <c r="B117" s="38"/>
      <c r="C117" s="38"/>
      <c r="D117" s="38"/>
      <c r="E117" s="38"/>
      <c r="F117" s="38"/>
      <c r="G117" s="38"/>
      <c r="H117" s="38"/>
      <c r="I117" s="38"/>
    </row>
    <row r="118" spans="2:9" ht="12.75" customHeight="1" x14ac:dyDescent="0.25">
      <c r="B118" s="38"/>
      <c r="C118" s="38"/>
      <c r="D118" s="38"/>
      <c r="E118" s="38"/>
      <c r="F118" s="38"/>
      <c r="G118" s="38"/>
      <c r="H118" s="38"/>
      <c r="I118" s="38"/>
    </row>
    <row r="119" spans="2:9" ht="12.75" customHeight="1" x14ac:dyDescent="0.25">
      <c r="B119" s="38"/>
      <c r="C119" s="38"/>
      <c r="D119" s="38"/>
      <c r="E119" s="38"/>
      <c r="F119" s="38"/>
      <c r="G119" s="38"/>
      <c r="H119" s="38"/>
      <c r="I119" s="38"/>
    </row>
    <row r="120" spans="2:9" ht="12.75" customHeight="1" x14ac:dyDescent="0.25">
      <c r="B120" s="38"/>
      <c r="C120" s="38"/>
      <c r="D120" s="38"/>
      <c r="E120" s="38"/>
      <c r="F120" s="38"/>
      <c r="G120" s="38"/>
      <c r="H120" s="38"/>
      <c r="I120" s="38"/>
    </row>
    <row r="121" spans="2:9" ht="12.75" customHeight="1" x14ac:dyDescent="0.25">
      <c r="B121" s="38"/>
      <c r="C121" s="38"/>
      <c r="D121" s="38"/>
      <c r="E121" s="38"/>
      <c r="F121" s="38"/>
      <c r="G121" s="38"/>
      <c r="H121" s="38"/>
      <c r="I121" s="38"/>
    </row>
    <row r="122" spans="2:9" ht="12.75" customHeight="1" x14ac:dyDescent="0.25">
      <c r="B122" s="38"/>
      <c r="C122" s="38"/>
      <c r="D122" s="38"/>
      <c r="E122" s="38"/>
      <c r="F122" s="38"/>
      <c r="G122" s="38"/>
      <c r="H122" s="38"/>
      <c r="I122" s="38"/>
    </row>
    <row r="123" spans="2:9" ht="12.75" customHeight="1" x14ac:dyDescent="0.25">
      <c r="B123" s="38"/>
      <c r="C123" s="38"/>
      <c r="D123" s="38"/>
      <c r="E123" s="38"/>
      <c r="F123" s="38"/>
      <c r="G123" s="38"/>
      <c r="H123" s="38"/>
      <c r="I123" s="38"/>
    </row>
    <row r="124" spans="2:9" ht="12.75" customHeight="1" x14ac:dyDescent="0.25">
      <c r="B124" s="38"/>
      <c r="C124" s="38"/>
      <c r="D124" s="38"/>
      <c r="E124" s="38"/>
      <c r="F124" s="38"/>
      <c r="G124" s="38"/>
      <c r="H124" s="38"/>
      <c r="I124" s="38"/>
    </row>
    <row r="125" spans="2:9" ht="12.75" customHeight="1" x14ac:dyDescent="0.25">
      <c r="B125" s="38"/>
      <c r="C125" s="38"/>
      <c r="D125" s="38"/>
      <c r="E125" s="38"/>
      <c r="F125" s="38"/>
      <c r="G125" s="38"/>
      <c r="H125" s="38"/>
      <c r="I125" s="38"/>
    </row>
    <row r="126" spans="2:9" ht="12.75" customHeight="1" x14ac:dyDescent="0.25">
      <c r="B126" s="38"/>
      <c r="C126" s="38"/>
      <c r="D126" s="38"/>
      <c r="E126" s="38"/>
      <c r="F126" s="38"/>
      <c r="G126" s="38"/>
      <c r="H126" s="38"/>
      <c r="I126" s="38"/>
    </row>
    <row r="127" spans="2:9" ht="12.75" customHeight="1" x14ac:dyDescent="0.25">
      <c r="B127" s="38"/>
      <c r="C127" s="38"/>
      <c r="D127" s="38"/>
      <c r="E127" s="38"/>
      <c r="F127" s="38"/>
      <c r="G127" s="38"/>
      <c r="H127" s="38"/>
      <c r="I127" s="38"/>
    </row>
    <row r="128" spans="2:9" ht="12.75" customHeight="1" x14ac:dyDescent="0.25">
      <c r="B128" s="38"/>
      <c r="C128" s="38"/>
      <c r="D128" s="38"/>
      <c r="E128" s="38"/>
      <c r="F128" s="38"/>
      <c r="G128" s="38"/>
      <c r="H128" s="38"/>
      <c r="I128" s="38"/>
    </row>
    <row r="129" spans="2:9" ht="12.75" customHeight="1" x14ac:dyDescent="0.25">
      <c r="B129" s="38"/>
      <c r="C129" s="38"/>
      <c r="D129" s="38"/>
      <c r="E129" s="38"/>
      <c r="F129" s="38"/>
      <c r="G129" s="38"/>
      <c r="H129" s="38"/>
      <c r="I129" s="38"/>
    </row>
    <row r="130" spans="2:9" ht="12.75" customHeight="1" x14ac:dyDescent="0.25">
      <c r="B130" s="38"/>
      <c r="C130" s="38"/>
      <c r="D130" s="38"/>
      <c r="E130" s="38"/>
      <c r="F130" s="38"/>
      <c r="G130" s="38"/>
      <c r="H130" s="38"/>
      <c r="I130" s="38"/>
    </row>
    <row r="131" spans="2:9" ht="12.75" customHeight="1" x14ac:dyDescent="0.25">
      <c r="B131" s="38"/>
      <c r="C131" s="38"/>
      <c r="D131" s="38"/>
      <c r="E131" s="38"/>
      <c r="F131" s="38"/>
      <c r="G131" s="38"/>
      <c r="H131" s="38"/>
      <c r="I131" s="38"/>
    </row>
    <row r="132" spans="2:9" ht="12.75" customHeight="1" x14ac:dyDescent="0.25">
      <c r="B132" s="38"/>
      <c r="C132" s="38"/>
      <c r="D132" s="38"/>
      <c r="E132" s="38"/>
      <c r="F132" s="38"/>
      <c r="G132" s="38"/>
      <c r="H132" s="38"/>
      <c r="I132" s="38"/>
    </row>
    <row r="133" spans="2:9" ht="12.75" customHeight="1" x14ac:dyDescent="0.25">
      <c r="B133" s="38"/>
      <c r="C133" s="38"/>
      <c r="D133" s="38"/>
      <c r="E133" s="38"/>
      <c r="F133" s="38"/>
      <c r="G133" s="38"/>
      <c r="H133" s="38"/>
      <c r="I133" s="38"/>
    </row>
    <row r="134" spans="2:9" ht="12.75" customHeight="1" x14ac:dyDescent="0.25">
      <c r="B134" s="38"/>
      <c r="C134" s="38"/>
      <c r="D134" s="38"/>
      <c r="E134" s="38"/>
      <c r="F134" s="38"/>
      <c r="G134" s="38"/>
      <c r="H134" s="38"/>
      <c r="I134" s="38"/>
    </row>
    <row r="135" spans="2:9" ht="12.75" customHeight="1" x14ac:dyDescent="0.25">
      <c r="B135" s="38"/>
      <c r="C135" s="38"/>
      <c r="D135" s="38"/>
      <c r="E135" s="38"/>
      <c r="F135" s="38"/>
      <c r="G135" s="38"/>
      <c r="H135" s="38"/>
      <c r="I135" s="38"/>
    </row>
    <row r="136" spans="2:9" ht="12.75" customHeight="1" x14ac:dyDescent="0.25">
      <c r="B136" s="38"/>
      <c r="C136" s="38"/>
      <c r="D136" s="38"/>
      <c r="E136" s="38"/>
      <c r="F136" s="38"/>
      <c r="G136" s="38"/>
      <c r="H136" s="38"/>
      <c r="I136" s="38"/>
    </row>
    <row r="137" spans="2:9" ht="12.75" customHeight="1" x14ac:dyDescent="0.25">
      <c r="B137" s="38"/>
      <c r="C137" s="38"/>
      <c r="D137" s="38"/>
      <c r="E137" s="38"/>
      <c r="F137" s="38"/>
      <c r="G137" s="38"/>
      <c r="H137" s="38"/>
      <c r="I137" s="38"/>
    </row>
    <row r="138" spans="2:9" ht="12.75" customHeight="1" x14ac:dyDescent="0.25">
      <c r="B138" s="38"/>
      <c r="C138" s="38"/>
      <c r="D138" s="38"/>
      <c r="E138" s="38"/>
      <c r="F138" s="38"/>
      <c r="G138" s="38"/>
      <c r="H138" s="38"/>
      <c r="I138" s="38"/>
    </row>
    <row r="139" spans="2:9" ht="12.75" customHeight="1" x14ac:dyDescent="0.25">
      <c r="B139" s="38"/>
      <c r="C139" s="38"/>
      <c r="D139" s="38"/>
      <c r="E139" s="38"/>
      <c r="F139" s="38"/>
      <c r="G139" s="38"/>
      <c r="H139" s="38"/>
      <c r="I139" s="38"/>
    </row>
    <row r="140" spans="2:9" ht="12.75" customHeight="1" x14ac:dyDescent="0.25">
      <c r="B140" s="38"/>
      <c r="C140" s="38"/>
      <c r="D140" s="38"/>
      <c r="E140" s="38"/>
      <c r="F140" s="38"/>
      <c r="G140" s="38"/>
      <c r="H140" s="38"/>
      <c r="I140" s="38"/>
    </row>
    <row r="141" spans="2:9" ht="12.75" customHeight="1" x14ac:dyDescent="0.25">
      <c r="B141" s="38"/>
      <c r="C141" s="38"/>
      <c r="D141" s="38"/>
      <c r="E141" s="38"/>
      <c r="F141" s="38"/>
      <c r="G141" s="38"/>
      <c r="H141" s="38"/>
      <c r="I141" s="38"/>
    </row>
    <row r="142" spans="2:9" ht="12.75" customHeight="1" x14ac:dyDescent="0.25">
      <c r="B142" s="38"/>
      <c r="C142" s="38"/>
      <c r="D142" s="38"/>
      <c r="E142" s="38"/>
      <c r="F142" s="38"/>
      <c r="G142" s="38"/>
      <c r="H142" s="38"/>
      <c r="I142" s="38"/>
    </row>
    <row r="143" spans="2:9" ht="12.75" customHeight="1" x14ac:dyDescent="0.25">
      <c r="B143" s="38"/>
      <c r="C143" s="38"/>
      <c r="D143" s="38"/>
      <c r="E143" s="38"/>
      <c r="F143" s="38"/>
      <c r="G143" s="38"/>
      <c r="H143" s="38"/>
      <c r="I143" s="38"/>
    </row>
    <row r="144" spans="2:9" ht="12.75" customHeight="1" x14ac:dyDescent="0.25">
      <c r="B144" s="38"/>
      <c r="C144" s="38"/>
      <c r="D144" s="38"/>
      <c r="E144" s="38"/>
      <c r="F144" s="38"/>
      <c r="G144" s="38"/>
      <c r="H144" s="38"/>
      <c r="I144" s="38"/>
    </row>
    <row r="145" spans="2:9" ht="12.75" customHeight="1" x14ac:dyDescent="0.25">
      <c r="B145" s="38"/>
      <c r="C145" s="38"/>
      <c r="D145" s="38"/>
      <c r="E145" s="38"/>
      <c r="F145" s="38"/>
      <c r="G145" s="38"/>
      <c r="H145" s="38"/>
      <c r="I145" s="38"/>
    </row>
    <row r="146" spans="2:9" ht="12.75" customHeight="1" x14ac:dyDescent="0.25">
      <c r="B146" s="38"/>
      <c r="C146" s="38"/>
      <c r="D146" s="38"/>
      <c r="E146" s="38"/>
      <c r="F146" s="38"/>
      <c r="G146" s="38"/>
      <c r="H146" s="38"/>
      <c r="I146" s="38"/>
    </row>
    <row r="147" spans="2:9" ht="12.75" customHeight="1" x14ac:dyDescent="0.25">
      <c r="B147" s="38"/>
      <c r="C147" s="38"/>
      <c r="D147" s="38"/>
      <c r="E147" s="38"/>
      <c r="F147" s="38"/>
      <c r="G147" s="38"/>
      <c r="H147" s="38"/>
      <c r="I147" s="38"/>
    </row>
    <row r="148" spans="2:9" ht="12.75" customHeight="1" x14ac:dyDescent="0.25">
      <c r="B148" s="38"/>
      <c r="C148" s="38"/>
      <c r="D148" s="38"/>
      <c r="E148" s="38"/>
      <c r="F148" s="38"/>
      <c r="G148" s="38"/>
      <c r="H148" s="38"/>
      <c r="I148" s="38"/>
    </row>
    <row r="149" spans="2:9" ht="12.75" customHeight="1" x14ac:dyDescent="0.25">
      <c r="B149" s="38"/>
      <c r="C149" s="38"/>
      <c r="D149" s="38"/>
      <c r="E149" s="38"/>
      <c r="F149" s="38"/>
      <c r="G149" s="38"/>
      <c r="H149" s="38"/>
      <c r="I149" s="38"/>
    </row>
    <row r="150" spans="2:9" ht="12.75" customHeight="1" x14ac:dyDescent="0.25">
      <c r="B150" s="38"/>
      <c r="C150" s="38"/>
      <c r="D150" s="38"/>
      <c r="E150" s="38"/>
      <c r="F150" s="38"/>
      <c r="G150" s="38"/>
      <c r="H150" s="38"/>
      <c r="I150" s="38"/>
    </row>
    <row r="151" spans="2:9" ht="12.75" customHeight="1" x14ac:dyDescent="0.25">
      <c r="B151" s="38"/>
      <c r="C151" s="38"/>
      <c r="D151" s="38"/>
      <c r="E151" s="38"/>
      <c r="F151" s="38"/>
      <c r="G151" s="38"/>
      <c r="H151" s="38"/>
      <c r="I151" s="38"/>
    </row>
    <row r="152" spans="2:9" ht="12.75" customHeight="1" x14ac:dyDescent="0.25">
      <c r="B152" s="38"/>
      <c r="C152" s="38"/>
      <c r="D152" s="38"/>
      <c r="E152" s="38"/>
      <c r="F152" s="38"/>
      <c r="G152" s="38"/>
      <c r="H152" s="38"/>
      <c r="I152" s="38"/>
    </row>
    <row r="153" spans="2:9" ht="12.75" customHeight="1" x14ac:dyDescent="0.25">
      <c r="B153" s="38"/>
      <c r="C153" s="38"/>
      <c r="D153" s="38"/>
      <c r="E153" s="38"/>
      <c r="F153" s="38"/>
      <c r="G153" s="38"/>
      <c r="H153" s="38"/>
      <c r="I153" s="38"/>
    </row>
    <row r="154" spans="2:9" ht="12.75" customHeight="1" x14ac:dyDescent="0.25">
      <c r="B154" s="38"/>
      <c r="C154" s="38"/>
      <c r="D154" s="38"/>
      <c r="E154" s="38"/>
      <c r="F154" s="38"/>
      <c r="G154" s="38"/>
      <c r="H154" s="38"/>
      <c r="I154" s="38"/>
    </row>
    <row r="155" spans="2:9" ht="12.75" customHeight="1" x14ac:dyDescent="0.25">
      <c r="B155" s="38"/>
      <c r="C155" s="38"/>
      <c r="D155" s="38"/>
      <c r="E155" s="38"/>
      <c r="F155" s="38"/>
      <c r="G155" s="38"/>
      <c r="H155" s="38"/>
      <c r="I155" s="38"/>
    </row>
    <row r="156" spans="2:9" ht="12.75" customHeight="1" x14ac:dyDescent="0.25">
      <c r="B156" s="38"/>
      <c r="C156" s="38"/>
      <c r="D156" s="38"/>
      <c r="E156" s="38"/>
      <c r="F156" s="38"/>
      <c r="G156" s="38"/>
      <c r="H156" s="38"/>
      <c r="I156" s="38"/>
    </row>
    <row r="157" spans="2:9" ht="12.75" customHeight="1" x14ac:dyDescent="0.25">
      <c r="B157" s="38"/>
      <c r="C157" s="38"/>
      <c r="D157" s="38"/>
      <c r="E157" s="38"/>
      <c r="F157" s="38"/>
      <c r="G157" s="38"/>
      <c r="H157" s="38"/>
      <c r="I157" s="38"/>
    </row>
    <row r="158" spans="2:9" ht="12.75" customHeight="1" x14ac:dyDescent="0.25">
      <c r="B158" s="38"/>
      <c r="C158" s="38"/>
      <c r="D158" s="38"/>
      <c r="E158" s="38"/>
      <c r="F158" s="38"/>
      <c r="G158" s="38"/>
      <c r="H158" s="38"/>
      <c r="I158" s="38"/>
    </row>
    <row r="159" spans="2:9" ht="12.75" customHeight="1" x14ac:dyDescent="0.25">
      <c r="B159" s="38"/>
      <c r="C159" s="38"/>
      <c r="D159" s="38"/>
      <c r="E159" s="38"/>
      <c r="F159" s="38"/>
      <c r="G159" s="38"/>
      <c r="H159" s="38"/>
      <c r="I159" s="38"/>
    </row>
    <row r="160" spans="2:9" ht="12.75" customHeight="1" x14ac:dyDescent="0.25">
      <c r="B160" s="38"/>
      <c r="C160" s="38"/>
      <c r="D160" s="38"/>
      <c r="E160" s="38"/>
      <c r="F160" s="38"/>
      <c r="G160" s="38"/>
      <c r="H160" s="38"/>
      <c r="I160" s="38"/>
    </row>
    <row r="161" spans="2:9" ht="12.75" customHeight="1" x14ac:dyDescent="0.25">
      <c r="B161" s="38"/>
      <c r="C161" s="38"/>
      <c r="D161" s="38"/>
      <c r="E161" s="38"/>
      <c r="F161" s="38"/>
      <c r="G161" s="38"/>
      <c r="H161" s="38"/>
      <c r="I161" s="38"/>
    </row>
    <row r="162" spans="2:9" ht="12.75" customHeight="1" x14ac:dyDescent="0.25">
      <c r="B162" s="38"/>
      <c r="C162" s="38"/>
      <c r="D162" s="38"/>
      <c r="E162" s="38"/>
      <c r="F162" s="38"/>
      <c r="G162" s="38"/>
      <c r="H162" s="38"/>
      <c r="I162" s="38"/>
    </row>
    <row r="163" spans="2:9" ht="12.75" customHeight="1" x14ac:dyDescent="0.25">
      <c r="B163" s="38"/>
      <c r="C163" s="38"/>
      <c r="D163" s="38"/>
      <c r="E163" s="38"/>
      <c r="F163" s="38"/>
      <c r="G163" s="38"/>
      <c r="H163" s="38"/>
      <c r="I163" s="38"/>
    </row>
    <row r="164" spans="2:9" ht="12.75" customHeight="1" x14ac:dyDescent="0.25">
      <c r="B164" s="38"/>
      <c r="C164" s="38"/>
      <c r="D164" s="38"/>
      <c r="E164" s="38"/>
      <c r="F164" s="38"/>
      <c r="G164" s="38"/>
      <c r="H164" s="38"/>
      <c r="I164" s="38"/>
    </row>
    <row r="165" spans="2:9" ht="12.75" customHeight="1" x14ac:dyDescent="0.25">
      <c r="B165" s="38"/>
      <c r="C165" s="38"/>
      <c r="D165" s="38"/>
      <c r="E165" s="38"/>
      <c r="F165" s="38"/>
      <c r="G165" s="38"/>
      <c r="H165" s="38"/>
      <c r="I165" s="38"/>
    </row>
    <row r="166" spans="2:9" ht="12.75" customHeight="1" x14ac:dyDescent="0.25">
      <c r="B166" s="38"/>
      <c r="C166" s="38"/>
      <c r="D166" s="38"/>
      <c r="E166" s="38"/>
      <c r="F166" s="38"/>
      <c r="G166" s="38"/>
      <c r="H166" s="38"/>
      <c r="I166" s="38"/>
    </row>
    <row r="167" spans="2:9" ht="12.75" customHeight="1" x14ac:dyDescent="0.25">
      <c r="B167" s="38"/>
      <c r="C167" s="38"/>
      <c r="D167" s="38"/>
      <c r="E167" s="38"/>
      <c r="F167" s="38"/>
      <c r="G167" s="38"/>
      <c r="H167" s="38"/>
      <c r="I167" s="38"/>
    </row>
    <row r="168" spans="2:9" ht="12.75" customHeight="1" x14ac:dyDescent="0.25">
      <c r="B168" s="38"/>
      <c r="C168" s="38"/>
      <c r="D168" s="38"/>
      <c r="E168" s="38"/>
      <c r="F168" s="38"/>
      <c r="G168" s="38"/>
      <c r="H168" s="38"/>
      <c r="I168" s="38"/>
    </row>
    <row r="169" spans="2:9" ht="12.75" customHeight="1" x14ac:dyDescent="0.25">
      <c r="B169" s="38"/>
      <c r="C169" s="38"/>
      <c r="D169" s="38"/>
      <c r="E169" s="38"/>
      <c r="F169" s="38"/>
      <c r="G169" s="38"/>
      <c r="H169" s="38"/>
      <c r="I169" s="38"/>
    </row>
    <row r="170" spans="2:9" ht="12.75" customHeight="1" x14ac:dyDescent="0.25">
      <c r="B170" s="38"/>
      <c r="C170" s="38"/>
      <c r="D170" s="38"/>
      <c r="E170" s="38"/>
      <c r="F170" s="38"/>
      <c r="G170" s="38"/>
      <c r="H170" s="38"/>
      <c r="I170" s="38"/>
    </row>
    <row r="171" spans="2:9" ht="12.75" customHeight="1" x14ac:dyDescent="0.25">
      <c r="B171" s="38"/>
      <c r="C171" s="38"/>
      <c r="D171" s="38"/>
      <c r="E171" s="38"/>
      <c r="F171" s="38"/>
      <c r="G171" s="38"/>
      <c r="H171" s="38"/>
      <c r="I171" s="38"/>
    </row>
    <row r="172" spans="2:9" ht="12.75" customHeight="1" x14ac:dyDescent="0.25">
      <c r="B172" s="38"/>
      <c r="C172" s="38"/>
      <c r="D172" s="38"/>
      <c r="E172" s="38"/>
      <c r="F172" s="38"/>
      <c r="G172" s="38"/>
      <c r="H172" s="38"/>
      <c r="I172" s="38"/>
    </row>
    <row r="173" spans="2:9" ht="12.75" customHeight="1" x14ac:dyDescent="0.25">
      <c r="B173" s="38"/>
      <c r="C173" s="38"/>
      <c r="D173" s="38"/>
      <c r="E173" s="38"/>
      <c r="F173" s="38"/>
      <c r="G173" s="38"/>
      <c r="H173" s="38"/>
      <c r="I173" s="38"/>
    </row>
    <row r="174" spans="2:9" ht="12.75" customHeight="1" x14ac:dyDescent="0.25">
      <c r="B174" s="38"/>
      <c r="C174" s="38"/>
      <c r="D174" s="38"/>
      <c r="E174" s="38"/>
      <c r="F174" s="38"/>
      <c r="G174" s="38"/>
      <c r="H174" s="38"/>
      <c r="I174" s="38"/>
    </row>
    <row r="175" spans="2:9" ht="12.75" customHeight="1" x14ac:dyDescent="0.25">
      <c r="B175" s="38"/>
      <c r="C175" s="38"/>
      <c r="D175" s="38"/>
      <c r="E175" s="38"/>
      <c r="F175" s="38"/>
      <c r="G175" s="38"/>
      <c r="H175" s="38"/>
      <c r="I175" s="38"/>
    </row>
    <row r="176" spans="2:9" ht="12.75" customHeight="1" x14ac:dyDescent="0.25">
      <c r="B176" s="38"/>
      <c r="C176" s="38"/>
      <c r="D176" s="38"/>
      <c r="E176" s="38"/>
      <c r="F176" s="38"/>
      <c r="G176" s="38"/>
      <c r="H176" s="38"/>
      <c r="I176" s="38"/>
    </row>
    <row r="177" spans="2:9" ht="12.75" customHeight="1" x14ac:dyDescent="0.25">
      <c r="B177" s="38"/>
      <c r="C177" s="38"/>
      <c r="D177" s="38"/>
      <c r="E177" s="38"/>
      <c r="F177" s="38"/>
      <c r="G177" s="38"/>
      <c r="H177" s="38"/>
      <c r="I177" s="38"/>
    </row>
    <row r="178" spans="2:9" ht="12.75" customHeight="1" x14ac:dyDescent="0.25">
      <c r="B178" s="38"/>
      <c r="C178" s="38"/>
      <c r="D178" s="38"/>
      <c r="E178" s="38"/>
      <c r="F178" s="38"/>
      <c r="G178" s="38"/>
      <c r="H178" s="38"/>
      <c r="I178" s="38"/>
    </row>
    <row r="179" spans="2:9" ht="12.75" customHeight="1" x14ac:dyDescent="0.25">
      <c r="B179" s="38"/>
      <c r="C179" s="38"/>
      <c r="D179" s="38"/>
      <c r="E179" s="38"/>
      <c r="F179" s="38"/>
      <c r="G179" s="38"/>
      <c r="H179" s="38"/>
      <c r="I179" s="38"/>
    </row>
    <row r="180" spans="2:9" ht="12.75" customHeight="1" x14ac:dyDescent="0.25">
      <c r="B180" s="38"/>
      <c r="C180" s="38"/>
      <c r="D180" s="38"/>
      <c r="E180" s="38"/>
      <c r="F180" s="38"/>
      <c r="G180" s="38"/>
      <c r="H180" s="38"/>
      <c r="I180" s="38"/>
    </row>
    <row r="181" spans="2:9" ht="12.75" customHeight="1" x14ac:dyDescent="0.25">
      <c r="B181" s="38"/>
      <c r="C181" s="38"/>
      <c r="D181" s="38"/>
      <c r="E181" s="38"/>
      <c r="F181" s="38"/>
      <c r="G181" s="38"/>
      <c r="H181" s="38"/>
      <c r="I181" s="38"/>
    </row>
    <row r="182" spans="2:9" ht="12.75" customHeight="1" x14ac:dyDescent="0.25">
      <c r="B182" s="38"/>
      <c r="C182" s="38"/>
      <c r="D182" s="38"/>
      <c r="E182" s="38"/>
      <c r="F182" s="38"/>
      <c r="G182" s="38"/>
      <c r="H182" s="38"/>
      <c r="I182" s="38"/>
    </row>
    <row r="183" spans="2:9" ht="12.75" customHeight="1" x14ac:dyDescent="0.25">
      <c r="B183" s="38"/>
      <c r="C183" s="38"/>
      <c r="D183" s="38"/>
      <c r="E183" s="38"/>
      <c r="F183" s="38"/>
      <c r="G183" s="38"/>
      <c r="H183" s="38"/>
      <c r="I183" s="38"/>
    </row>
    <row r="184" spans="2:9" ht="12.75" customHeight="1" x14ac:dyDescent="0.25">
      <c r="B184" s="38"/>
      <c r="C184" s="38"/>
      <c r="D184" s="38"/>
      <c r="E184" s="38"/>
      <c r="F184" s="38"/>
      <c r="G184" s="38"/>
      <c r="H184" s="38"/>
      <c r="I184" s="38"/>
    </row>
    <row r="185" spans="2:9" ht="12.75" customHeight="1" x14ac:dyDescent="0.25">
      <c r="B185" s="38"/>
      <c r="C185" s="38"/>
      <c r="D185" s="38"/>
      <c r="E185" s="38"/>
      <c r="F185" s="38"/>
      <c r="G185" s="38"/>
      <c r="H185" s="38"/>
      <c r="I185" s="38"/>
    </row>
    <row r="186" spans="2:9" ht="12.75" customHeight="1" x14ac:dyDescent="0.25">
      <c r="B186" s="38"/>
      <c r="C186" s="38"/>
      <c r="D186" s="38"/>
      <c r="E186" s="38"/>
      <c r="F186" s="38"/>
      <c r="G186" s="38"/>
      <c r="H186" s="38"/>
      <c r="I186" s="38"/>
    </row>
    <row r="187" spans="2:9" ht="12.75" customHeight="1" x14ac:dyDescent="0.25">
      <c r="B187" s="38"/>
      <c r="C187" s="38"/>
      <c r="D187" s="38"/>
      <c r="E187" s="38"/>
      <c r="F187" s="38"/>
      <c r="G187" s="38"/>
      <c r="H187" s="38"/>
      <c r="I187" s="38"/>
    </row>
    <row r="188" spans="2:9" ht="12.75" customHeight="1" x14ac:dyDescent="0.25">
      <c r="B188" s="38"/>
      <c r="C188" s="38"/>
      <c r="D188" s="38"/>
      <c r="E188" s="38"/>
      <c r="F188" s="38"/>
      <c r="G188" s="38"/>
      <c r="H188" s="38"/>
      <c r="I188" s="38"/>
    </row>
    <row r="189" spans="2:9" ht="12.75" customHeight="1" x14ac:dyDescent="0.25">
      <c r="B189" s="38"/>
      <c r="C189" s="38"/>
      <c r="D189" s="38"/>
      <c r="E189" s="38"/>
      <c r="F189" s="38"/>
      <c r="G189" s="38"/>
      <c r="H189" s="38"/>
      <c r="I189" s="38"/>
    </row>
    <row r="190" spans="2:9" ht="12.75" customHeight="1" x14ac:dyDescent="0.25">
      <c r="B190" s="38"/>
      <c r="C190" s="38"/>
      <c r="D190" s="38"/>
      <c r="E190" s="38"/>
      <c r="F190" s="38"/>
      <c r="G190" s="38"/>
      <c r="H190" s="38"/>
      <c r="I190" s="38"/>
    </row>
    <row r="191" spans="2:9" ht="12.75" customHeight="1" x14ac:dyDescent="0.25">
      <c r="B191" s="38"/>
      <c r="C191" s="38"/>
      <c r="D191" s="38"/>
      <c r="E191" s="38"/>
      <c r="F191" s="38"/>
      <c r="G191" s="38"/>
      <c r="H191" s="38"/>
      <c r="I191" s="38"/>
    </row>
    <row r="192" spans="2:9" ht="12.75" customHeight="1" x14ac:dyDescent="0.25">
      <c r="B192" s="38"/>
      <c r="C192" s="38"/>
      <c r="D192" s="38"/>
      <c r="E192" s="38"/>
      <c r="F192" s="38"/>
      <c r="G192" s="38"/>
      <c r="H192" s="38"/>
      <c r="I192" s="38"/>
    </row>
    <row r="193" spans="2:9" ht="12.75" customHeight="1" x14ac:dyDescent="0.25">
      <c r="B193" s="38"/>
      <c r="C193" s="38"/>
      <c r="D193" s="38"/>
      <c r="E193" s="38"/>
      <c r="F193" s="38"/>
      <c r="G193" s="38"/>
      <c r="H193" s="38"/>
      <c r="I193" s="38"/>
    </row>
    <row r="194" spans="2:9" ht="12.75" customHeight="1" x14ac:dyDescent="0.25">
      <c r="B194" s="38"/>
      <c r="C194" s="38"/>
      <c r="D194" s="38"/>
      <c r="E194" s="38"/>
      <c r="F194" s="38"/>
      <c r="G194" s="38"/>
      <c r="H194" s="38"/>
      <c r="I194" s="38"/>
    </row>
    <row r="195" spans="2:9" ht="12.75" customHeight="1" x14ac:dyDescent="0.25">
      <c r="B195" s="38"/>
      <c r="C195" s="38"/>
      <c r="D195" s="38"/>
      <c r="E195" s="38"/>
      <c r="F195" s="38"/>
      <c r="G195" s="38"/>
      <c r="H195" s="38"/>
      <c r="I195" s="38"/>
    </row>
    <row r="196" spans="2:9" ht="12.75" customHeight="1" x14ac:dyDescent="0.25">
      <c r="B196" s="38"/>
      <c r="C196" s="38"/>
      <c r="D196" s="38"/>
      <c r="E196" s="38"/>
      <c r="F196" s="38"/>
      <c r="G196" s="38"/>
      <c r="H196" s="38"/>
      <c r="I196" s="38"/>
    </row>
    <row r="197" spans="2:9" ht="12.75" customHeight="1" x14ac:dyDescent="0.25">
      <c r="B197" s="38"/>
      <c r="C197" s="38"/>
      <c r="D197" s="38"/>
      <c r="E197" s="38"/>
      <c r="F197" s="38"/>
      <c r="G197" s="38"/>
      <c r="H197" s="38"/>
      <c r="I197" s="38"/>
    </row>
    <row r="198" spans="2:9" ht="12.75" customHeight="1" x14ac:dyDescent="0.25">
      <c r="B198" s="38"/>
      <c r="C198" s="38"/>
      <c r="D198" s="38"/>
      <c r="E198" s="38"/>
      <c r="F198" s="38"/>
      <c r="G198" s="38"/>
      <c r="H198" s="38"/>
      <c r="I198" s="38"/>
    </row>
    <row r="199" spans="2:9" ht="12.75" customHeight="1" x14ac:dyDescent="0.25">
      <c r="B199" s="38"/>
      <c r="C199" s="38"/>
      <c r="D199" s="38"/>
      <c r="E199" s="38"/>
      <c r="F199" s="38"/>
      <c r="G199" s="38"/>
      <c r="H199" s="38"/>
      <c r="I199" s="38"/>
    </row>
    <row r="200" spans="2:9" ht="12.75" customHeight="1" x14ac:dyDescent="0.25">
      <c r="B200" s="38"/>
      <c r="C200" s="38"/>
      <c r="D200" s="38"/>
      <c r="E200" s="38"/>
      <c r="F200" s="38"/>
      <c r="G200" s="38"/>
      <c r="H200" s="38"/>
      <c r="I200" s="38"/>
    </row>
    <row r="201" spans="2:9" ht="12.75" customHeight="1" x14ac:dyDescent="0.25">
      <c r="B201" s="38"/>
      <c r="C201" s="38"/>
      <c r="D201" s="38"/>
      <c r="E201" s="38"/>
      <c r="F201" s="38"/>
      <c r="G201" s="38"/>
      <c r="H201" s="38"/>
      <c r="I201" s="38"/>
    </row>
    <row r="202" spans="2:9" ht="12.75" customHeight="1" x14ac:dyDescent="0.25">
      <c r="B202" s="38"/>
      <c r="C202" s="38"/>
      <c r="D202" s="38"/>
      <c r="E202" s="38"/>
      <c r="F202" s="38"/>
      <c r="G202" s="38"/>
      <c r="H202" s="38"/>
      <c r="I202" s="38"/>
    </row>
    <row r="203" spans="2:9" ht="12.75" customHeight="1" x14ac:dyDescent="0.25">
      <c r="B203" s="38"/>
      <c r="C203" s="38"/>
      <c r="D203" s="38"/>
      <c r="E203" s="38"/>
      <c r="F203" s="38"/>
      <c r="G203" s="38"/>
      <c r="H203" s="38"/>
      <c r="I203" s="38"/>
    </row>
    <row r="204" spans="2:9" ht="12.75" customHeight="1" x14ac:dyDescent="0.25">
      <c r="B204" s="38"/>
      <c r="C204" s="38"/>
      <c r="D204" s="38"/>
      <c r="E204" s="38"/>
      <c r="F204" s="38"/>
      <c r="G204" s="38"/>
      <c r="H204" s="38"/>
      <c r="I204" s="38"/>
    </row>
    <row r="205" spans="2:9" ht="12.75" customHeight="1" x14ac:dyDescent="0.25">
      <c r="B205" s="38"/>
      <c r="C205" s="38"/>
      <c r="D205" s="38"/>
      <c r="E205" s="38"/>
      <c r="F205" s="38"/>
      <c r="G205" s="38"/>
      <c r="H205" s="38"/>
      <c r="I205" s="38"/>
    </row>
    <row r="206" spans="2:9" ht="12.75" customHeight="1" x14ac:dyDescent="0.25">
      <c r="B206" s="38"/>
      <c r="C206" s="38"/>
      <c r="D206" s="38"/>
      <c r="E206" s="38"/>
      <c r="F206" s="38"/>
      <c r="G206" s="38"/>
      <c r="H206" s="38"/>
      <c r="I206" s="38"/>
    </row>
    <row r="207" spans="2:9" ht="12.75" customHeight="1" x14ac:dyDescent="0.25">
      <c r="B207" s="38"/>
      <c r="C207" s="38"/>
      <c r="D207" s="38"/>
      <c r="E207" s="38"/>
      <c r="F207" s="38"/>
      <c r="G207" s="38"/>
      <c r="H207" s="38"/>
      <c r="I207" s="38"/>
    </row>
    <row r="208" spans="2:9" ht="12.75" customHeight="1" x14ac:dyDescent="0.25">
      <c r="B208" s="38"/>
      <c r="C208" s="38"/>
      <c r="D208" s="38"/>
      <c r="E208" s="38"/>
      <c r="F208" s="38"/>
      <c r="G208" s="38"/>
      <c r="H208" s="38"/>
      <c r="I208" s="38"/>
    </row>
    <row r="209" spans="2:9" ht="12.75" customHeight="1" x14ac:dyDescent="0.25">
      <c r="B209" s="38"/>
      <c r="C209" s="38"/>
      <c r="D209" s="38"/>
      <c r="E209" s="38"/>
      <c r="F209" s="38"/>
      <c r="G209" s="38"/>
      <c r="H209" s="38"/>
      <c r="I209" s="38"/>
    </row>
    <row r="210" spans="2:9" ht="12.75" customHeight="1" x14ac:dyDescent="0.25">
      <c r="B210" s="38"/>
      <c r="C210" s="38"/>
      <c r="D210" s="38"/>
      <c r="E210" s="38"/>
      <c r="F210" s="38"/>
      <c r="G210" s="38"/>
      <c r="H210" s="38"/>
      <c r="I210" s="38"/>
    </row>
    <row r="211" spans="2:9" ht="12.75" customHeight="1" x14ac:dyDescent="0.25">
      <c r="B211" s="38"/>
      <c r="C211" s="38"/>
      <c r="D211" s="38"/>
      <c r="E211" s="38"/>
      <c r="F211" s="38"/>
      <c r="G211" s="38"/>
      <c r="H211" s="38"/>
      <c r="I211" s="38"/>
    </row>
    <row r="212" spans="2:9" ht="12.75" customHeight="1" x14ac:dyDescent="0.25">
      <c r="B212" s="38"/>
      <c r="C212" s="38"/>
      <c r="D212" s="38"/>
      <c r="E212" s="38"/>
      <c r="F212" s="38"/>
      <c r="G212" s="38"/>
      <c r="H212" s="38"/>
      <c r="I212" s="38"/>
    </row>
    <row r="213" spans="2:9" ht="12.75" customHeight="1" x14ac:dyDescent="0.25">
      <c r="B213" s="38"/>
      <c r="C213" s="38"/>
      <c r="D213" s="38"/>
      <c r="E213" s="38"/>
      <c r="F213" s="38"/>
      <c r="G213" s="38"/>
      <c r="H213" s="38"/>
      <c r="I213" s="38"/>
    </row>
    <row r="214" spans="2:9" ht="12.75" customHeight="1" x14ac:dyDescent="0.25">
      <c r="B214" s="38"/>
      <c r="C214" s="38"/>
      <c r="D214" s="38"/>
      <c r="E214" s="38"/>
      <c r="F214" s="38"/>
      <c r="G214" s="38"/>
      <c r="H214" s="38"/>
      <c r="I214" s="38"/>
    </row>
    <row r="215" spans="2:9" ht="12.75" customHeight="1" x14ac:dyDescent="0.25">
      <c r="B215" s="38"/>
      <c r="C215" s="38"/>
      <c r="D215" s="38"/>
      <c r="E215" s="38"/>
      <c r="F215" s="38"/>
      <c r="G215" s="38"/>
      <c r="H215" s="38"/>
      <c r="I215" s="38"/>
    </row>
    <row r="216" spans="2:9" ht="12.75" customHeight="1" x14ac:dyDescent="0.25">
      <c r="B216" s="38"/>
      <c r="C216" s="38"/>
      <c r="D216" s="38"/>
      <c r="E216" s="38"/>
      <c r="F216" s="38"/>
      <c r="G216" s="38"/>
      <c r="H216" s="38"/>
      <c r="I216" s="38"/>
    </row>
    <row r="217" spans="2:9" ht="12.75" customHeight="1" x14ac:dyDescent="0.25">
      <c r="B217" s="38"/>
      <c r="C217" s="38"/>
      <c r="D217" s="38"/>
      <c r="E217" s="38"/>
      <c r="F217" s="38"/>
      <c r="G217" s="38"/>
      <c r="H217" s="38"/>
      <c r="I217" s="38"/>
    </row>
    <row r="218" spans="2:9" ht="12.75" customHeight="1" x14ac:dyDescent="0.25">
      <c r="B218" s="38"/>
      <c r="C218" s="38"/>
      <c r="D218" s="38"/>
      <c r="E218" s="38"/>
      <c r="F218" s="38"/>
      <c r="G218" s="38"/>
      <c r="H218" s="38"/>
      <c r="I218" s="38"/>
    </row>
    <row r="219" spans="2:9" ht="12.75" customHeight="1" x14ac:dyDescent="0.25">
      <c r="B219" s="38"/>
      <c r="C219" s="38"/>
      <c r="D219" s="38"/>
      <c r="E219" s="38"/>
      <c r="F219" s="38"/>
      <c r="G219" s="38"/>
      <c r="H219" s="38"/>
      <c r="I219" s="38"/>
    </row>
    <row r="220" spans="2:9" ht="12.75" customHeight="1" x14ac:dyDescent="0.25">
      <c r="B220" s="38"/>
      <c r="C220" s="38"/>
      <c r="D220" s="38"/>
      <c r="E220" s="38"/>
      <c r="F220" s="38"/>
      <c r="G220" s="38"/>
      <c r="H220" s="38"/>
      <c r="I220" s="38"/>
    </row>
    <row r="221" spans="2:9" ht="12.75" customHeight="1" x14ac:dyDescent="0.25">
      <c r="B221" s="38"/>
      <c r="C221" s="38"/>
      <c r="D221" s="38"/>
      <c r="E221" s="38"/>
      <c r="F221" s="38"/>
      <c r="G221" s="38"/>
      <c r="H221" s="38"/>
      <c r="I221" s="38"/>
    </row>
    <row r="222" spans="2:9" ht="12.75" customHeight="1" x14ac:dyDescent="0.25">
      <c r="B222" s="38"/>
      <c r="C222" s="38"/>
      <c r="D222" s="38"/>
      <c r="E222" s="38"/>
      <c r="F222" s="38"/>
      <c r="G222" s="38"/>
      <c r="H222" s="38"/>
      <c r="I222" s="38"/>
    </row>
    <row r="223" spans="2:9" ht="12.75" customHeight="1" x14ac:dyDescent="0.25">
      <c r="B223" s="38"/>
      <c r="C223" s="38"/>
      <c r="D223" s="38"/>
      <c r="E223" s="38"/>
      <c r="F223" s="38"/>
      <c r="G223" s="38"/>
      <c r="H223" s="38"/>
      <c r="I223" s="38"/>
    </row>
    <row r="224" spans="2:9" ht="12.75" customHeight="1" x14ac:dyDescent="0.25">
      <c r="B224" s="38"/>
      <c r="C224" s="38"/>
      <c r="D224" s="38"/>
      <c r="E224" s="38"/>
      <c r="F224" s="38"/>
      <c r="G224" s="38"/>
      <c r="H224" s="38"/>
      <c r="I224" s="38"/>
    </row>
    <row r="225" spans="2:9" ht="12.75" customHeight="1" x14ac:dyDescent="0.25">
      <c r="B225" s="38"/>
      <c r="C225" s="38"/>
      <c r="D225" s="38"/>
      <c r="E225" s="38"/>
      <c r="F225" s="38"/>
      <c r="G225" s="38"/>
      <c r="H225" s="38"/>
      <c r="I225" s="38"/>
    </row>
    <row r="226" spans="2:9" ht="12.75" customHeight="1" x14ac:dyDescent="0.25">
      <c r="B226" s="38"/>
      <c r="C226" s="38"/>
      <c r="D226" s="38"/>
      <c r="E226" s="38"/>
      <c r="F226" s="38"/>
      <c r="G226" s="38"/>
      <c r="H226" s="38"/>
      <c r="I226" s="38"/>
    </row>
    <row r="227" spans="2:9" ht="12.75" customHeight="1" x14ac:dyDescent="0.25">
      <c r="B227" s="38"/>
      <c r="C227" s="38"/>
      <c r="D227" s="38"/>
      <c r="E227" s="38"/>
      <c r="F227" s="38"/>
      <c r="G227" s="38"/>
      <c r="H227" s="38"/>
      <c r="I227" s="38"/>
    </row>
    <row r="228" spans="2:9" ht="12.75" customHeight="1" x14ac:dyDescent="0.25">
      <c r="B228" s="38"/>
      <c r="C228" s="38"/>
      <c r="D228" s="38"/>
      <c r="E228" s="38"/>
      <c r="F228" s="38"/>
      <c r="G228" s="38"/>
      <c r="H228" s="38"/>
      <c r="I228" s="38"/>
    </row>
    <row r="229" spans="2:9" ht="12.75" customHeight="1" x14ac:dyDescent="0.25">
      <c r="B229" s="38"/>
      <c r="C229" s="38"/>
      <c r="D229" s="38"/>
      <c r="E229" s="38"/>
      <c r="F229" s="38"/>
      <c r="G229" s="38"/>
      <c r="H229" s="38"/>
      <c r="I229" s="38"/>
    </row>
    <row r="230" spans="2:9" ht="12.75" customHeight="1" x14ac:dyDescent="0.25">
      <c r="B230" s="38"/>
      <c r="C230" s="38"/>
      <c r="D230" s="38"/>
      <c r="E230" s="38"/>
      <c r="F230" s="38"/>
      <c r="G230" s="38"/>
      <c r="H230" s="38"/>
      <c r="I230" s="38"/>
    </row>
    <row r="231" spans="2:9" ht="12.75" customHeight="1" x14ac:dyDescent="0.25">
      <c r="B231" s="38"/>
      <c r="C231" s="38"/>
      <c r="D231" s="38"/>
      <c r="E231" s="38"/>
      <c r="F231" s="38"/>
      <c r="G231" s="38"/>
      <c r="H231" s="38"/>
      <c r="I231" s="38"/>
    </row>
    <row r="232" spans="2:9" ht="12.75" customHeight="1" x14ac:dyDescent="0.25">
      <c r="B232" s="38"/>
      <c r="C232" s="38"/>
      <c r="D232" s="38"/>
      <c r="E232" s="38"/>
      <c r="F232" s="38"/>
      <c r="G232" s="38"/>
      <c r="H232" s="38"/>
      <c r="I232" s="38"/>
    </row>
    <row r="233" spans="2:9" ht="12.75" customHeight="1" x14ac:dyDescent="0.25">
      <c r="B233" s="38"/>
      <c r="C233" s="38"/>
      <c r="D233" s="38"/>
      <c r="E233" s="38"/>
      <c r="F233" s="38"/>
      <c r="G233" s="38"/>
      <c r="H233" s="38"/>
      <c r="I233" s="38"/>
    </row>
    <row r="234" spans="2:9" ht="12.75" customHeight="1" x14ac:dyDescent="0.25">
      <c r="B234" s="38"/>
      <c r="C234" s="38"/>
      <c r="D234" s="38"/>
      <c r="E234" s="38"/>
      <c r="F234" s="38"/>
      <c r="G234" s="38"/>
      <c r="H234" s="38"/>
      <c r="I234" s="38"/>
    </row>
    <row r="235" spans="2:9" ht="12.75" customHeight="1" x14ac:dyDescent="0.25">
      <c r="B235" s="38"/>
      <c r="C235" s="38"/>
      <c r="D235" s="38"/>
      <c r="E235" s="38"/>
      <c r="F235" s="38"/>
      <c r="G235" s="38"/>
      <c r="H235" s="38"/>
      <c r="I235" s="38"/>
    </row>
    <row r="236" spans="2:9" ht="12.75" customHeight="1" x14ac:dyDescent="0.25">
      <c r="B236" s="38"/>
      <c r="C236" s="38"/>
      <c r="D236" s="38"/>
      <c r="E236" s="38"/>
      <c r="F236" s="38"/>
      <c r="G236" s="38"/>
      <c r="H236" s="38"/>
      <c r="I236" s="38"/>
    </row>
    <row r="237" spans="2:9" ht="12.75" customHeight="1" x14ac:dyDescent="0.25">
      <c r="B237" s="38"/>
      <c r="C237" s="38"/>
      <c r="D237" s="38"/>
      <c r="E237" s="38"/>
      <c r="F237" s="38"/>
      <c r="G237" s="38"/>
      <c r="H237" s="38"/>
      <c r="I237" s="38"/>
    </row>
    <row r="238" spans="2:9" ht="12.75" customHeight="1" x14ac:dyDescent="0.25">
      <c r="B238" s="38"/>
      <c r="C238" s="38"/>
      <c r="D238" s="38"/>
      <c r="E238" s="38"/>
      <c r="F238" s="38"/>
      <c r="G238" s="38"/>
      <c r="H238" s="38"/>
      <c r="I238" s="38"/>
    </row>
    <row r="239" spans="2:9" ht="12.75" customHeight="1" x14ac:dyDescent="0.25">
      <c r="B239" s="38"/>
      <c r="C239" s="38"/>
      <c r="D239" s="38"/>
      <c r="E239" s="38"/>
      <c r="F239" s="38"/>
      <c r="G239" s="38"/>
      <c r="H239" s="38"/>
      <c r="I239" s="38"/>
    </row>
    <row r="240" spans="2:9" ht="12.75" customHeight="1" x14ac:dyDescent="0.25">
      <c r="B240" s="38"/>
      <c r="C240" s="38"/>
      <c r="D240" s="38"/>
      <c r="E240" s="38"/>
      <c r="F240" s="38"/>
      <c r="G240" s="38"/>
      <c r="H240" s="38"/>
      <c r="I240" s="38"/>
    </row>
    <row r="241" spans="2:9" ht="12.75" customHeight="1" x14ac:dyDescent="0.25">
      <c r="B241" s="38"/>
      <c r="C241" s="38"/>
      <c r="D241" s="38"/>
      <c r="E241" s="38"/>
      <c r="F241" s="38"/>
      <c r="G241" s="38"/>
      <c r="H241" s="38"/>
      <c r="I241" s="38"/>
    </row>
    <row r="242" spans="2:9" ht="12.75" customHeight="1" x14ac:dyDescent="0.25">
      <c r="B242" s="38"/>
      <c r="C242" s="38"/>
      <c r="D242" s="38"/>
      <c r="E242" s="38"/>
      <c r="F242" s="38"/>
      <c r="G242" s="38"/>
      <c r="H242" s="38"/>
      <c r="I242" s="38"/>
    </row>
    <row r="243" spans="2:9" ht="12.75" customHeight="1" x14ac:dyDescent="0.25">
      <c r="B243" s="38"/>
      <c r="C243" s="38"/>
      <c r="D243" s="38"/>
      <c r="E243" s="38"/>
      <c r="F243" s="38"/>
      <c r="G243" s="38"/>
      <c r="H243" s="38"/>
      <c r="I243" s="38"/>
    </row>
    <row r="244" spans="2:9" ht="15.75" customHeight="1" x14ac:dyDescent="0.25"/>
    <row r="245" spans="2:9" ht="15.75" customHeight="1" x14ac:dyDescent="0.25"/>
    <row r="246" spans="2:9" ht="15.75" customHeight="1" x14ac:dyDescent="0.25"/>
    <row r="247" spans="2:9" ht="15.75" customHeight="1" x14ac:dyDescent="0.25"/>
    <row r="248" spans="2:9" ht="15.75" customHeight="1" x14ac:dyDescent="0.25"/>
    <row r="249" spans="2:9" ht="15.75" customHeight="1" x14ac:dyDescent="0.25"/>
    <row r="250" spans="2:9" ht="15.75" customHeight="1" x14ac:dyDescent="0.25"/>
    <row r="251" spans="2:9" ht="15.75" customHeight="1" x14ac:dyDescent="0.25"/>
    <row r="252" spans="2:9" ht="15.75" customHeight="1" x14ac:dyDescent="0.25"/>
    <row r="253" spans="2:9" ht="15.75" customHeight="1" x14ac:dyDescent="0.25"/>
    <row r="254" spans="2:9" ht="15.75" customHeight="1" x14ac:dyDescent="0.25"/>
    <row r="255" spans="2:9" ht="15.75" customHeight="1" x14ac:dyDescent="0.25"/>
    <row r="256" spans="2:9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16" right="0.17" top="0.25" bottom="0.3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000"/>
  <sheetViews>
    <sheetView workbookViewId="0"/>
  </sheetViews>
  <sheetFormatPr defaultColWidth="14.44140625" defaultRowHeight="15" customHeight="1" x14ac:dyDescent="0.25"/>
  <cols>
    <col min="1" max="1" width="32.33203125" customWidth="1"/>
    <col min="2" max="2" width="13.33203125" customWidth="1"/>
    <col min="3" max="4" width="13.109375" customWidth="1"/>
    <col min="5" max="5" width="13" customWidth="1"/>
    <col min="6" max="6" width="13.109375" customWidth="1"/>
    <col min="7" max="7" width="12.6640625" customWidth="1"/>
    <col min="8" max="8" width="11.88671875" customWidth="1"/>
    <col min="9" max="9" width="13.6640625" customWidth="1"/>
    <col min="10" max="10" width="9.88671875" customWidth="1"/>
  </cols>
  <sheetData>
    <row r="1" spans="1:10" ht="12.75" customHeight="1" x14ac:dyDescent="0.25">
      <c r="A1" s="54" t="s">
        <v>193</v>
      </c>
      <c r="B1" s="55"/>
      <c r="C1" s="56"/>
      <c r="D1" s="56"/>
      <c r="E1" s="56"/>
      <c r="F1" s="56"/>
      <c r="G1" s="56"/>
      <c r="H1" s="56"/>
      <c r="I1" s="56"/>
      <c r="J1" s="57"/>
    </row>
    <row r="2" spans="1:10" ht="12.75" customHeight="1" x14ac:dyDescent="0.25">
      <c r="A2" s="54" t="s">
        <v>1</v>
      </c>
      <c r="B2" s="56"/>
      <c r="C2" s="56"/>
      <c r="D2" s="56"/>
      <c r="E2" s="56"/>
      <c r="F2" s="56"/>
      <c r="G2" s="56"/>
      <c r="H2" s="56"/>
      <c r="I2" s="56"/>
      <c r="J2" s="57"/>
    </row>
    <row r="3" spans="1:10" ht="12.75" customHeight="1" x14ac:dyDescent="0.25">
      <c r="A3" s="57" t="s">
        <v>194</v>
      </c>
      <c r="B3" s="56"/>
      <c r="C3" s="56"/>
      <c r="D3" s="56"/>
      <c r="E3" s="56"/>
      <c r="F3" s="56">
        <f>41159.26*20%</f>
        <v>8231.8520000000008</v>
      </c>
      <c r="G3" s="56"/>
      <c r="H3" s="56"/>
      <c r="I3" s="56"/>
      <c r="J3" s="57"/>
    </row>
    <row r="4" spans="1:10" ht="12.75" customHeight="1" x14ac:dyDescent="0.25">
      <c r="A4" s="57"/>
      <c r="B4" s="56"/>
      <c r="C4" s="55" t="s">
        <v>3</v>
      </c>
      <c r="D4" s="55"/>
      <c r="E4" s="55">
        <f>F3/2</f>
        <v>4115.9260000000004</v>
      </c>
      <c r="F4" s="56"/>
      <c r="G4" s="56"/>
      <c r="H4" s="56"/>
      <c r="I4" s="56"/>
      <c r="J4" s="57"/>
    </row>
    <row r="5" spans="1:10" ht="12.75" customHeight="1" x14ac:dyDescent="0.25">
      <c r="A5" s="57"/>
      <c r="B5" s="56"/>
      <c r="C5" s="55" t="s">
        <v>4</v>
      </c>
      <c r="D5" s="55"/>
      <c r="E5" s="55">
        <f>F3/2</f>
        <v>4115.9260000000004</v>
      </c>
      <c r="F5" s="56"/>
      <c r="G5" s="56"/>
      <c r="H5" s="56"/>
      <c r="I5" s="56"/>
      <c r="J5" s="57"/>
    </row>
    <row r="6" spans="1:10" ht="12.75" customHeight="1" x14ac:dyDescent="0.25">
      <c r="A6" s="57" t="s">
        <v>5</v>
      </c>
      <c r="B6" s="56"/>
      <c r="C6" s="56"/>
      <c r="D6" s="56"/>
      <c r="E6" s="56"/>
      <c r="F6" s="56">
        <v>14.5</v>
      </c>
      <c r="G6" s="56"/>
      <c r="H6" s="56"/>
      <c r="I6" s="56"/>
      <c r="J6" s="57"/>
    </row>
    <row r="7" spans="1:10" ht="12.75" customHeight="1" x14ac:dyDescent="0.25">
      <c r="A7" s="57" t="s">
        <v>7</v>
      </c>
      <c r="B7" s="56"/>
      <c r="C7" s="56"/>
      <c r="D7" s="56"/>
      <c r="E7" s="56"/>
      <c r="F7" s="56">
        <v>12.5</v>
      </c>
      <c r="G7" s="56"/>
      <c r="H7" s="56"/>
      <c r="I7" s="56"/>
      <c r="J7" s="57"/>
    </row>
    <row r="8" spans="1:10" ht="12.75" customHeight="1" x14ac:dyDescent="0.25">
      <c r="A8" s="57"/>
      <c r="B8" s="56"/>
      <c r="C8" s="56"/>
      <c r="D8" s="56"/>
      <c r="E8" s="56"/>
      <c r="F8" s="56"/>
      <c r="G8" s="56"/>
      <c r="H8" s="56"/>
      <c r="I8" s="56"/>
      <c r="J8" s="57"/>
    </row>
    <row r="9" spans="1:10" ht="12.75" customHeight="1" x14ac:dyDescent="0.25">
      <c r="A9" s="57" t="s">
        <v>8</v>
      </c>
      <c r="B9" s="56"/>
      <c r="C9" s="56"/>
      <c r="D9" s="56"/>
      <c r="E9" s="56"/>
      <c r="F9" s="56"/>
      <c r="G9" s="56"/>
      <c r="H9" s="56"/>
      <c r="I9" s="56"/>
      <c r="J9" s="57"/>
    </row>
    <row r="10" spans="1:10" ht="12.75" customHeight="1" x14ac:dyDescent="0.25">
      <c r="A10" s="57"/>
      <c r="B10" s="56"/>
      <c r="C10" s="56"/>
      <c r="D10" s="56"/>
      <c r="E10" s="56"/>
      <c r="F10" s="56">
        <v>2653.2</v>
      </c>
      <c r="G10" s="56"/>
      <c r="H10" s="56"/>
      <c r="I10" s="56"/>
      <c r="J10" s="57"/>
    </row>
    <row r="11" spans="1:10" ht="12.75" customHeight="1" x14ac:dyDescent="0.25">
      <c r="A11" s="57"/>
      <c r="B11" s="56"/>
      <c r="C11" s="55" t="s">
        <v>183</v>
      </c>
      <c r="D11" s="55"/>
      <c r="E11" s="55">
        <f>(F10/17*8)+385</f>
        <v>1633.5647058823529</v>
      </c>
      <c r="F11" s="56"/>
      <c r="G11" s="56"/>
      <c r="H11" s="56"/>
      <c r="I11" s="56"/>
      <c r="J11" s="57"/>
    </row>
    <row r="12" spans="1:10" ht="12.75" customHeight="1" x14ac:dyDescent="0.25">
      <c r="A12" s="57"/>
      <c r="B12" s="56"/>
      <c r="C12" s="55" t="s">
        <v>184</v>
      </c>
      <c r="D12" s="55"/>
      <c r="E12" s="55">
        <f>F10/17*9</f>
        <v>1404.6352941176469</v>
      </c>
      <c r="F12" s="56"/>
      <c r="G12" s="56"/>
      <c r="H12" s="56"/>
      <c r="I12" s="56"/>
      <c r="J12" s="57"/>
    </row>
    <row r="13" spans="1:10" ht="12.75" customHeight="1" x14ac:dyDescent="0.25">
      <c r="A13" s="57" t="s">
        <v>63</v>
      </c>
      <c r="B13" s="56"/>
      <c r="C13" s="55" t="s">
        <v>195</v>
      </c>
      <c r="D13" s="56"/>
      <c r="E13" s="55">
        <v>2000</v>
      </c>
      <c r="F13" s="56">
        <v>2000</v>
      </c>
      <c r="G13" s="56"/>
      <c r="H13" s="56"/>
      <c r="I13" s="56"/>
      <c r="J13" s="57"/>
    </row>
    <row r="14" spans="1:10" ht="12.75" customHeight="1" x14ac:dyDescent="0.25">
      <c r="A14" s="57" t="s">
        <v>98</v>
      </c>
      <c r="B14" s="56"/>
      <c r="C14" s="56"/>
      <c r="D14" s="56"/>
      <c r="E14" s="56"/>
      <c r="F14" s="56">
        <f>F3+F10+F13</f>
        <v>12885.052</v>
      </c>
      <c r="G14" s="56"/>
      <c r="H14" s="56"/>
      <c r="I14" s="56"/>
      <c r="J14" s="57"/>
    </row>
    <row r="15" spans="1:10" ht="12.75" customHeight="1" x14ac:dyDescent="0.25">
      <c r="A15" s="57"/>
      <c r="B15" s="56"/>
      <c r="C15" s="56"/>
      <c r="D15" s="56"/>
      <c r="E15" s="56"/>
      <c r="F15" s="56"/>
      <c r="G15" s="56"/>
      <c r="H15" s="56"/>
      <c r="I15" s="56"/>
      <c r="J15" s="57"/>
    </row>
    <row r="16" spans="1:10" ht="12.75" customHeight="1" x14ac:dyDescent="0.25">
      <c r="A16" s="54" t="s">
        <v>196</v>
      </c>
      <c r="B16" s="55"/>
      <c r="C16" s="56"/>
      <c r="D16" s="56"/>
      <c r="E16" s="56"/>
      <c r="F16" s="56"/>
      <c r="G16" s="56"/>
      <c r="H16" s="56"/>
      <c r="I16" s="56"/>
      <c r="J16" s="57"/>
    </row>
    <row r="17" spans="1:10" ht="12.75" customHeight="1" x14ac:dyDescent="0.25">
      <c r="A17" s="54" t="s">
        <v>197</v>
      </c>
      <c r="B17" s="55"/>
      <c r="C17" s="56"/>
      <c r="D17" s="56"/>
      <c r="E17" s="56"/>
      <c r="F17" s="56"/>
      <c r="G17" s="56"/>
      <c r="H17" s="56"/>
      <c r="I17" s="56"/>
      <c r="J17" s="57"/>
    </row>
    <row r="18" spans="1:10" ht="12.75" customHeight="1" x14ac:dyDescent="0.25">
      <c r="A18" s="58"/>
      <c r="B18" s="59"/>
      <c r="C18" s="59"/>
      <c r="D18" s="59"/>
      <c r="E18" s="59"/>
      <c r="F18" s="59"/>
      <c r="G18" s="59"/>
      <c r="H18" s="59"/>
      <c r="I18" s="59"/>
      <c r="J18" s="58"/>
    </row>
    <row r="19" spans="1:10" ht="12.75" customHeight="1" x14ac:dyDescent="0.25">
      <c r="A19" s="60" t="s">
        <v>16</v>
      </c>
      <c r="B19" s="61" t="s">
        <v>17</v>
      </c>
      <c r="C19" s="61" t="s">
        <v>152</v>
      </c>
      <c r="D19" s="61" t="s">
        <v>102</v>
      </c>
      <c r="E19" s="73" t="s">
        <v>198</v>
      </c>
      <c r="F19" s="61" t="s">
        <v>187</v>
      </c>
      <c r="G19" s="61" t="s">
        <v>105</v>
      </c>
      <c r="H19" s="61" t="s">
        <v>188</v>
      </c>
      <c r="I19" s="61" t="s">
        <v>24</v>
      </c>
      <c r="J19" s="62"/>
    </row>
    <row r="20" spans="1:10" ht="12.75" customHeight="1" x14ac:dyDescent="0.25">
      <c r="A20" s="63" t="s">
        <v>107</v>
      </c>
      <c r="B20" s="55"/>
      <c r="C20" s="56"/>
      <c r="D20" s="56">
        <v>500</v>
      </c>
      <c r="E20" s="56">
        <v>248.56</v>
      </c>
      <c r="F20" s="56">
        <v>0</v>
      </c>
      <c r="G20" s="56">
        <v>500</v>
      </c>
      <c r="H20" s="56">
        <v>385</v>
      </c>
      <c r="I20" s="56">
        <f t="shared" ref="I20:I24" si="0">C20+D20+E20+F20+G20+H20</f>
        <v>1633.56</v>
      </c>
      <c r="J20" s="64"/>
    </row>
    <row r="21" spans="1:10" ht="12.75" customHeight="1" x14ac:dyDescent="0.25">
      <c r="A21" s="63"/>
      <c r="B21" s="55"/>
      <c r="C21" s="56">
        <v>0</v>
      </c>
      <c r="D21" s="56">
        <v>0</v>
      </c>
      <c r="E21" s="56">
        <v>0</v>
      </c>
      <c r="F21" s="56">
        <v>0</v>
      </c>
      <c r="G21" s="56">
        <v>0</v>
      </c>
      <c r="H21" s="56">
        <v>0</v>
      </c>
      <c r="I21" s="56">
        <f t="shared" si="0"/>
        <v>0</v>
      </c>
      <c r="J21" s="64"/>
    </row>
    <row r="22" spans="1:10" ht="12.75" customHeight="1" x14ac:dyDescent="0.25">
      <c r="A22" s="63"/>
      <c r="B22" s="55">
        <v>0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  <c r="H22" s="56">
        <v>0</v>
      </c>
      <c r="I22" s="56">
        <f t="shared" si="0"/>
        <v>0</v>
      </c>
      <c r="J22" s="64"/>
    </row>
    <row r="23" spans="1:10" ht="12.75" customHeight="1" x14ac:dyDescent="0.25">
      <c r="A23" s="63" t="s">
        <v>189</v>
      </c>
      <c r="B23" s="55">
        <f>E4</f>
        <v>4115.9260000000004</v>
      </c>
      <c r="C23" s="55">
        <f>(B23/6)+(303.89/4)</f>
        <v>761.96016666666674</v>
      </c>
      <c r="D23" s="55">
        <f>B23/6+(303.89/4)</f>
        <v>761.96016666666674</v>
      </c>
      <c r="E23" s="55">
        <f>B23/6*72.3%</f>
        <v>495.96908300000007</v>
      </c>
      <c r="F23" s="55">
        <f>B23/6+(303.89/4)</f>
        <v>761.96016666666674</v>
      </c>
      <c r="G23" s="55">
        <f>B23/6+(303.89/4)</f>
        <v>761.96016666666674</v>
      </c>
      <c r="H23" s="55">
        <f>B23/6*83.4%</f>
        <v>572.11371400000019</v>
      </c>
      <c r="I23" s="56">
        <f t="shared" si="0"/>
        <v>4115.923463666667</v>
      </c>
      <c r="J23" s="64"/>
    </row>
    <row r="24" spans="1:10" ht="12.75" customHeight="1" x14ac:dyDescent="0.25">
      <c r="A24" s="65"/>
      <c r="B24" s="56"/>
      <c r="C24" s="56"/>
      <c r="D24" s="56"/>
      <c r="E24" s="56"/>
      <c r="F24" s="56"/>
      <c r="G24" s="56"/>
      <c r="H24" s="56"/>
      <c r="I24" s="56">
        <f t="shared" si="0"/>
        <v>0</v>
      </c>
      <c r="J24" s="64"/>
    </row>
    <row r="25" spans="1:10" ht="12.75" customHeight="1" x14ac:dyDescent="0.25">
      <c r="A25" s="63" t="s">
        <v>24</v>
      </c>
      <c r="B25" s="55"/>
      <c r="C25" s="56">
        <f t="shared" ref="C25:H25" si="1">SUM(C20:C24)</f>
        <v>761.96016666666674</v>
      </c>
      <c r="D25" s="56">
        <f t="shared" si="1"/>
        <v>1261.9601666666667</v>
      </c>
      <c r="E25" s="56">
        <f t="shared" si="1"/>
        <v>744.52908300000013</v>
      </c>
      <c r="F25" s="56">
        <f t="shared" si="1"/>
        <v>761.96016666666674</v>
      </c>
      <c r="G25" s="56">
        <f t="shared" si="1"/>
        <v>1261.9601666666667</v>
      </c>
      <c r="H25" s="56">
        <f t="shared" si="1"/>
        <v>957.11371400000019</v>
      </c>
      <c r="I25" s="56">
        <f>I20+I21+I22+I23+I24</f>
        <v>5749.4834636666674</v>
      </c>
      <c r="J25" s="64"/>
    </row>
    <row r="26" spans="1:10" ht="12.75" customHeight="1" x14ac:dyDescent="0.25">
      <c r="A26" s="65"/>
      <c r="B26" s="56"/>
      <c r="C26" s="56"/>
      <c r="D26" s="56"/>
      <c r="E26" s="56"/>
      <c r="F26" s="56"/>
      <c r="G26" s="55" t="s">
        <v>26</v>
      </c>
      <c r="H26" s="55">
        <f>E11-I20</f>
        <v>4.7058823529368965E-3</v>
      </c>
      <c r="I26" s="56"/>
      <c r="J26" s="64"/>
    </row>
    <row r="27" spans="1:10" ht="12.75" customHeight="1" x14ac:dyDescent="0.25">
      <c r="A27" s="66"/>
      <c r="B27" s="67"/>
      <c r="C27" s="67"/>
      <c r="D27" s="67"/>
      <c r="E27" s="67"/>
      <c r="F27" s="67"/>
      <c r="G27" s="68" t="s">
        <v>27</v>
      </c>
      <c r="H27" s="68">
        <f>E4-I21-I22-I23-I24</f>
        <v>2.536333333409857E-3</v>
      </c>
      <c r="I27" s="67"/>
      <c r="J27" s="69"/>
    </row>
    <row r="28" spans="1:10" ht="12.75" customHeight="1" x14ac:dyDescent="0.25">
      <c r="A28" s="60" t="s">
        <v>28</v>
      </c>
      <c r="B28" s="61" t="s">
        <v>17</v>
      </c>
      <c r="C28" s="71" t="s">
        <v>155</v>
      </c>
      <c r="D28" s="71" t="s">
        <v>156</v>
      </c>
      <c r="E28" s="71" t="s">
        <v>157</v>
      </c>
      <c r="F28" s="71" t="s">
        <v>180</v>
      </c>
      <c r="G28" s="71" t="s">
        <v>159</v>
      </c>
      <c r="H28" s="71" t="s">
        <v>160</v>
      </c>
      <c r="I28" s="61" t="s">
        <v>24</v>
      </c>
      <c r="J28" s="62"/>
    </row>
    <row r="29" spans="1:10" ht="12.75" customHeight="1" x14ac:dyDescent="0.25">
      <c r="A29" s="63" t="s">
        <v>161</v>
      </c>
      <c r="B29" s="55">
        <v>156</v>
      </c>
      <c r="C29" s="56">
        <f>156*4</f>
        <v>624</v>
      </c>
      <c r="D29" s="56">
        <v>156</v>
      </c>
      <c r="E29" s="56">
        <v>0</v>
      </c>
      <c r="F29" s="56">
        <v>156</v>
      </c>
      <c r="G29" s="56">
        <v>156</v>
      </c>
      <c r="H29" s="56">
        <f>2*B29</f>
        <v>312</v>
      </c>
      <c r="I29" s="56">
        <f t="shared" ref="I29:I32" si="2">C29+D29+E29+F29+G29+H29</f>
        <v>1404</v>
      </c>
      <c r="J29" s="64"/>
    </row>
    <row r="30" spans="1:10" ht="12.75" customHeight="1" x14ac:dyDescent="0.25">
      <c r="A30" s="63"/>
      <c r="B30" s="55"/>
      <c r="C30" s="56">
        <v>0</v>
      </c>
      <c r="D30" s="56">
        <v>0</v>
      </c>
      <c r="E30" s="56">
        <v>0</v>
      </c>
      <c r="F30" s="56">
        <v>0</v>
      </c>
      <c r="G30" s="56">
        <v>0</v>
      </c>
      <c r="H30" s="56">
        <v>0</v>
      </c>
      <c r="I30" s="56">
        <f t="shared" si="2"/>
        <v>0</v>
      </c>
      <c r="J30" s="64"/>
    </row>
    <row r="31" spans="1:10" ht="12.75" customHeight="1" x14ac:dyDescent="0.25">
      <c r="A31" s="63" t="s">
        <v>142</v>
      </c>
      <c r="B31" s="55">
        <v>185</v>
      </c>
      <c r="C31" s="56">
        <f>6*B31</f>
        <v>1110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f t="shared" si="2"/>
        <v>1110</v>
      </c>
      <c r="J31" s="64"/>
    </row>
    <row r="32" spans="1:10" ht="12.75" customHeight="1" x14ac:dyDescent="0.25">
      <c r="A32" s="63" t="s">
        <v>199</v>
      </c>
      <c r="B32" s="55">
        <v>400</v>
      </c>
      <c r="C32" s="56"/>
      <c r="D32" s="56">
        <v>0</v>
      </c>
      <c r="E32" s="56">
        <v>0</v>
      </c>
      <c r="F32" s="56">
        <v>0</v>
      </c>
      <c r="G32" s="56">
        <f t="shared" ref="G32:G34" si="3">B32*3</f>
        <v>1200</v>
      </c>
      <c r="H32" s="56">
        <f t="shared" ref="H32:H34" si="4">B32*3</f>
        <v>1200</v>
      </c>
      <c r="I32" s="56">
        <f t="shared" si="2"/>
        <v>2400</v>
      </c>
      <c r="J32" s="64"/>
    </row>
    <row r="33" spans="1:10" ht="12.75" customHeight="1" x14ac:dyDescent="0.25">
      <c r="A33" s="63"/>
      <c r="B33" s="55">
        <v>0</v>
      </c>
      <c r="C33" s="56">
        <f>B33*6</f>
        <v>0</v>
      </c>
      <c r="D33" s="56">
        <f>B33*2</f>
        <v>0</v>
      </c>
      <c r="E33" s="56">
        <f>B33*3</f>
        <v>0</v>
      </c>
      <c r="F33" s="56">
        <f>B33*2</f>
        <v>0</v>
      </c>
      <c r="G33" s="56">
        <f t="shared" si="3"/>
        <v>0</v>
      </c>
      <c r="H33" s="56">
        <f t="shared" si="4"/>
        <v>0</v>
      </c>
      <c r="I33" s="56">
        <f>SUM(C33:H33)</f>
        <v>0</v>
      </c>
      <c r="J33" s="64"/>
    </row>
    <row r="34" spans="1:10" ht="12.75" customHeight="1" x14ac:dyDescent="0.25">
      <c r="A34" s="63" t="s">
        <v>200</v>
      </c>
      <c r="B34" s="55"/>
      <c r="C34" s="56">
        <v>0</v>
      </c>
      <c r="D34" s="56">
        <v>0</v>
      </c>
      <c r="E34" s="56">
        <v>0</v>
      </c>
      <c r="F34" s="56">
        <v>0</v>
      </c>
      <c r="G34" s="56">
        <f t="shared" si="3"/>
        <v>0</v>
      </c>
      <c r="H34" s="56">
        <f t="shared" si="4"/>
        <v>0</v>
      </c>
      <c r="I34" s="56">
        <f t="shared" ref="I34:I35" si="5">C34+D34+E34+F34+G34+H34</f>
        <v>0</v>
      </c>
      <c r="J34" s="64"/>
    </row>
    <row r="35" spans="1:10" ht="12.75" customHeight="1" x14ac:dyDescent="0.25">
      <c r="A35" s="63" t="s">
        <v>201</v>
      </c>
      <c r="B35" s="55"/>
      <c r="C35" s="56">
        <v>0</v>
      </c>
      <c r="D35" s="56">
        <v>0</v>
      </c>
      <c r="E35" s="56">
        <v>0</v>
      </c>
      <c r="F35" s="56">
        <f>B35*2</f>
        <v>0</v>
      </c>
      <c r="G35" s="56">
        <v>0</v>
      </c>
      <c r="H35" s="56">
        <v>0</v>
      </c>
      <c r="I35" s="56">
        <f t="shared" si="5"/>
        <v>0</v>
      </c>
      <c r="J35" s="64"/>
    </row>
    <row r="36" spans="1:10" ht="12.75" customHeight="1" x14ac:dyDescent="0.25">
      <c r="A36" s="63" t="s">
        <v>191</v>
      </c>
      <c r="B36" s="55">
        <v>200</v>
      </c>
      <c r="C36" s="56">
        <v>0</v>
      </c>
      <c r="D36" s="56">
        <v>0</v>
      </c>
      <c r="E36" s="56">
        <f>B36*3</f>
        <v>600</v>
      </c>
      <c r="F36" s="56">
        <v>0</v>
      </c>
      <c r="G36" s="56">
        <v>0</v>
      </c>
      <c r="H36" s="56">
        <v>0</v>
      </c>
      <c r="I36" s="56">
        <f>E36</f>
        <v>600</v>
      </c>
      <c r="J36" s="64"/>
    </row>
    <row r="37" spans="1:10" ht="12.75" customHeight="1" x14ac:dyDescent="0.25">
      <c r="A37" s="63"/>
      <c r="B37" s="55"/>
      <c r="C37" s="56">
        <v>0</v>
      </c>
      <c r="D37" s="56">
        <f>B37*2</f>
        <v>0</v>
      </c>
      <c r="E37" s="56">
        <v>0</v>
      </c>
      <c r="F37" s="56">
        <v>0</v>
      </c>
      <c r="G37" s="56">
        <v>0</v>
      </c>
      <c r="H37" s="56">
        <v>0</v>
      </c>
      <c r="I37" s="56">
        <f>C37+D37+E37+F37+G37+H37</f>
        <v>0</v>
      </c>
      <c r="J37" s="64"/>
    </row>
    <row r="38" spans="1:10" ht="12.75" customHeight="1" x14ac:dyDescent="0.25">
      <c r="A38" s="63"/>
      <c r="B38" s="55"/>
      <c r="C38" s="56"/>
      <c r="D38" s="56"/>
      <c r="E38" s="56">
        <f>B38*4</f>
        <v>0</v>
      </c>
      <c r="F38" s="56"/>
      <c r="G38" s="56"/>
      <c r="H38" s="56"/>
      <c r="I38" s="56">
        <f>E38</f>
        <v>0</v>
      </c>
      <c r="J38" s="64"/>
    </row>
    <row r="39" spans="1:10" ht="12.75" customHeight="1" x14ac:dyDescent="0.25">
      <c r="A39" s="63" t="s">
        <v>24</v>
      </c>
      <c r="B39" s="55"/>
      <c r="C39" s="56">
        <f t="shared" ref="C39:H39" si="6">SUM(C29:C38)</f>
        <v>1734</v>
      </c>
      <c r="D39" s="56">
        <f t="shared" si="6"/>
        <v>156</v>
      </c>
      <c r="E39" s="56">
        <f t="shared" si="6"/>
        <v>600</v>
      </c>
      <c r="F39" s="56">
        <f t="shared" si="6"/>
        <v>156</v>
      </c>
      <c r="G39" s="56">
        <f t="shared" si="6"/>
        <v>1356</v>
      </c>
      <c r="H39" s="56">
        <f t="shared" si="6"/>
        <v>1512</v>
      </c>
      <c r="I39" s="56">
        <f>I29+I30+I31+I32+I33+I34+I35+I36+I37+I38</f>
        <v>5514</v>
      </c>
      <c r="J39" s="64"/>
    </row>
    <row r="40" spans="1:10" ht="12.75" customHeight="1" x14ac:dyDescent="0.25">
      <c r="A40" s="65"/>
      <c r="B40" s="56"/>
      <c r="C40" s="56"/>
      <c r="D40" s="56"/>
      <c r="E40" s="56"/>
      <c r="F40" s="56"/>
      <c r="G40" s="55" t="s">
        <v>26</v>
      </c>
      <c r="H40" s="55">
        <f>E12-I29</f>
        <v>0.63529411764693577</v>
      </c>
      <c r="I40" s="56"/>
      <c r="J40" s="64"/>
    </row>
    <row r="41" spans="1:10" ht="12.75" customHeight="1" x14ac:dyDescent="0.25">
      <c r="A41" s="66"/>
      <c r="B41" s="67"/>
      <c r="C41" s="67"/>
      <c r="D41" s="67"/>
      <c r="E41" s="67"/>
      <c r="F41" s="67"/>
      <c r="G41" s="68" t="s">
        <v>27</v>
      </c>
      <c r="H41" s="68">
        <f>E5-I30-I31-I32-I33-I34-I35-I36-I37-I38</f>
        <v>5.9260000000003856</v>
      </c>
      <c r="I41" s="67" t="s">
        <v>42</v>
      </c>
      <c r="J41" s="72"/>
    </row>
    <row r="42" spans="1:10" ht="12.75" customHeight="1" x14ac:dyDescent="0.25">
      <c r="A42" s="36" t="s">
        <v>163</v>
      </c>
      <c r="B42" s="38"/>
      <c r="C42" s="70">
        <f>(C31+C32+C33)/7</f>
        <v>158.57142857142858</v>
      </c>
      <c r="D42" s="38" t="s">
        <v>202</v>
      </c>
      <c r="E42" s="38">
        <f>(E33+E36)/3</f>
        <v>200</v>
      </c>
      <c r="F42" s="38">
        <f>(F33+F35)/2</f>
        <v>0</v>
      </c>
      <c r="G42" s="38">
        <f t="shared" ref="G42:H42" si="7">(G32)/3</f>
        <v>400</v>
      </c>
      <c r="H42" s="38">
        <f t="shared" si="7"/>
        <v>400</v>
      </c>
      <c r="I42" s="38"/>
    </row>
    <row r="43" spans="1:10" ht="12.75" customHeight="1" x14ac:dyDescent="0.25">
      <c r="B43" s="38"/>
      <c r="C43" s="38"/>
      <c r="D43" s="38"/>
      <c r="E43" s="38"/>
      <c r="F43" s="38"/>
      <c r="G43" s="38"/>
      <c r="H43" s="38"/>
      <c r="I43" s="38"/>
    </row>
    <row r="44" spans="1:10" ht="12.75" customHeight="1" x14ac:dyDescent="0.25">
      <c r="A44" s="36" t="s">
        <v>203</v>
      </c>
      <c r="B44" s="38"/>
      <c r="C44" s="38"/>
      <c r="D44" s="38"/>
      <c r="E44" s="38"/>
      <c r="F44" s="38"/>
      <c r="G44" s="38"/>
      <c r="H44" s="38"/>
      <c r="I44" s="38"/>
    </row>
    <row r="45" spans="1:10" ht="12.75" customHeight="1" x14ac:dyDescent="0.25">
      <c r="B45" s="38"/>
      <c r="C45" s="38"/>
      <c r="D45" s="38"/>
      <c r="E45" s="38"/>
      <c r="F45" s="38"/>
      <c r="G45" s="38"/>
      <c r="H45" s="38"/>
      <c r="I45" s="38"/>
    </row>
    <row r="46" spans="1:10" ht="12.75" customHeight="1" x14ac:dyDescent="0.25">
      <c r="B46" s="38"/>
      <c r="C46" s="38"/>
      <c r="D46" s="38"/>
      <c r="E46" s="38"/>
      <c r="F46" s="38"/>
      <c r="G46" s="38"/>
      <c r="H46" s="38"/>
      <c r="I46" s="38"/>
    </row>
    <row r="47" spans="1:10" ht="12.75" customHeight="1" x14ac:dyDescent="0.25">
      <c r="B47" s="38"/>
      <c r="C47" s="38"/>
      <c r="D47" s="38"/>
      <c r="E47" s="38"/>
      <c r="F47" s="38"/>
      <c r="G47" s="38"/>
      <c r="H47" s="38"/>
      <c r="I47" s="38"/>
    </row>
    <row r="48" spans="1:10" ht="12.75" customHeight="1" x14ac:dyDescent="0.25">
      <c r="B48" s="38"/>
      <c r="C48" s="38"/>
      <c r="D48" s="38"/>
      <c r="E48" s="38"/>
      <c r="F48" s="38"/>
      <c r="G48" s="38"/>
      <c r="H48" s="38"/>
      <c r="I48" s="38"/>
    </row>
    <row r="49" spans="2:9" ht="12.75" customHeight="1" x14ac:dyDescent="0.25">
      <c r="B49" s="38"/>
      <c r="C49" s="38"/>
      <c r="D49" s="38"/>
      <c r="E49" s="38"/>
      <c r="F49" s="38"/>
      <c r="G49" s="38"/>
      <c r="H49" s="38"/>
      <c r="I49" s="38"/>
    </row>
    <row r="50" spans="2:9" ht="12.75" customHeight="1" x14ac:dyDescent="0.25">
      <c r="B50" s="38"/>
      <c r="C50" s="38"/>
      <c r="D50" s="38"/>
      <c r="E50" s="38"/>
      <c r="F50" s="38"/>
      <c r="G50" s="38"/>
      <c r="H50" s="38"/>
      <c r="I50" s="38"/>
    </row>
    <row r="51" spans="2:9" ht="12.75" customHeight="1" x14ac:dyDescent="0.25">
      <c r="B51" s="38"/>
      <c r="C51" s="38"/>
      <c r="D51" s="38"/>
      <c r="E51" s="38"/>
      <c r="F51" s="38"/>
      <c r="G51" s="38"/>
      <c r="H51" s="38"/>
      <c r="I51" s="38"/>
    </row>
    <row r="52" spans="2:9" ht="12.75" customHeight="1" x14ac:dyDescent="0.25">
      <c r="B52" s="38"/>
      <c r="C52" s="38"/>
      <c r="D52" s="38"/>
      <c r="E52" s="38"/>
      <c r="F52" s="38"/>
      <c r="G52" s="38"/>
      <c r="H52" s="38"/>
      <c r="I52" s="38"/>
    </row>
    <row r="53" spans="2:9" ht="12.75" customHeight="1" x14ac:dyDescent="0.25">
      <c r="B53" s="38"/>
      <c r="C53" s="38"/>
      <c r="D53" s="38"/>
      <c r="E53" s="38"/>
      <c r="F53" s="38"/>
      <c r="G53" s="38"/>
      <c r="H53" s="38"/>
      <c r="I53" s="38"/>
    </row>
    <row r="54" spans="2:9" ht="12.75" customHeight="1" x14ac:dyDescent="0.25">
      <c r="B54" s="38"/>
      <c r="C54" s="38"/>
      <c r="D54" s="38"/>
      <c r="E54" s="38"/>
      <c r="F54" s="38"/>
      <c r="G54" s="38"/>
      <c r="H54" s="38"/>
      <c r="I54" s="38"/>
    </row>
    <row r="55" spans="2:9" ht="12.75" customHeight="1" x14ac:dyDescent="0.25">
      <c r="B55" s="38"/>
      <c r="C55" s="38"/>
      <c r="D55" s="38"/>
      <c r="E55" s="38"/>
      <c r="F55" s="38"/>
      <c r="G55" s="38"/>
      <c r="H55" s="38"/>
      <c r="I55" s="38"/>
    </row>
    <row r="56" spans="2:9" ht="12.75" customHeight="1" x14ac:dyDescent="0.25">
      <c r="B56" s="38"/>
      <c r="C56" s="38"/>
      <c r="D56" s="38"/>
      <c r="E56" s="38"/>
      <c r="F56" s="38"/>
      <c r="G56" s="38"/>
      <c r="H56" s="38"/>
      <c r="I56" s="38"/>
    </row>
    <row r="57" spans="2:9" ht="12.75" customHeight="1" x14ac:dyDescent="0.25">
      <c r="B57" s="38"/>
      <c r="C57" s="38"/>
      <c r="D57" s="38"/>
      <c r="E57" s="38"/>
      <c r="F57" s="38"/>
      <c r="G57" s="38"/>
      <c r="H57" s="38"/>
      <c r="I57" s="38"/>
    </row>
    <row r="58" spans="2:9" ht="12.75" customHeight="1" x14ac:dyDescent="0.25">
      <c r="B58" s="38"/>
      <c r="C58" s="38"/>
      <c r="D58" s="38"/>
      <c r="E58" s="38"/>
      <c r="F58" s="38"/>
      <c r="G58" s="38"/>
      <c r="H58" s="38"/>
      <c r="I58" s="38"/>
    </row>
    <row r="59" spans="2:9" ht="12.75" customHeight="1" x14ac:dyDescent="0.25">
      <c r="B59" s="38"/>
      <c r="C59" s="38"/>
      <c r="D59" s="38"/>
      <c r="E59" s="38"/>
      <c r="F59" s="38"/>
      <c r="G59" s="38"/>
      <c r="H59" s="38"/>
      <c r="I59" s="38"/>
    </row>
    <row r="60" spans="2:9" ht="12.75" customHeight="1" x14ac:dyDescent="0.25">
      <c r="B60" s="38"/>
      <c r="C60" s="38"/>
      <c r="D60" s="38"/>
      <c r="E60" s="38"/>
      <c r="F60" s="38"/>
      <c r="G60" s="38"/>
      <c r="H60" s="38"/>
      <c r="I60" s="38"/>
    </row>
    <row r="61" spans="2:9" ht="12.75" customHeight="1" x14ac:dyDescent="0.25">
      <c r="B61" s="38"/>
      <c r="C61" s="38"/>
      <c r="D61" s="38"/>
      <c r="E61" s="38"/>
      <c r="F61" s="38"/>
      <c r="G61" s="38"/>
      <c r="H61" s="38"/>
      <c r="I61" s="38"/>
    </row>
    <row r="62" spans="2:9" ht="12.75" customHeight="1" x14ac:dyDescent="0.25">
      <c r="B62" s="38"/>
      <c r="C62" s="38"/>
      <c r="D62" s="38"/>
      <c r="E62" s="38"/>
      <c r="F62" s="38"/>
      <c r="G62" s="38"/>
      <c r="H62" s="38"/>
      <c r="I62" s="38"/>
    </row>
    <row r="63" spans="2:9" ht="12.75" customHeight="1" x14ac:dyDescent="0.25">
      <c r="B63" s="38"/>
      <c r="C63" s="38"/>
      <c r="D63" s="38"/>
      <c r="E63" s="38"/>
      <c r="F63" s="38"/>
      <c r="G63" s="38"/>
      <c r="H63" s="38"/>
      <c r="I63" s="38"/>
    </row>
    <row r="64" spans="2:9" ht="12.75" customHeight="1" x14ac:dyDescent="0.25">
      <c r="B64" s="38"/>
      <c r="C64" s="38"/>
      <c r="D64" s="38"/>
      <c r="E64" s="38"/>
      <c r="F64" s="38"/>
      <c r="G64" s="38"/>
      <c r="H64" s="38"/>
      <c r="I64" s="38"/>
    </row>
    <row r="65" spans="2:9" ht="12.75" customHeight="1" x14ac:dyDescent="0.25">
      <c r="B65" s="38"/>
      <c r="C65" s="38"/>
      <c r="D65" s="38"/>
      <c r="E65" s="38"/>
      <c r="F65" s="38"/>
      <c r="G65" s="38"/>
      <c r="H65" s="38"/>
      <c r="I65" s="38"/>
    </row>
    <row r="66" spans="2:9" ht="12.75" customHeight="1" x14ac:dyDescent="0.25">
      <c r="B66" s="38"/>
      <c r="C66" s="38"/>
      <c r="D66" s="38"/>
      <c r="E66" s="38"/>
      <c r="F66" s="38"/>
      <c r="G66" s="38"/>
      <c r="H66" s="38"/>
      <c r="I66" s="38"/>
    </row>
    <row r="67" spans="2:9" ht="12.75" customHeight="1" x14ac:dyDescent="0.25">
      <c r="B67" s="38"/>
      <c r="C67" s="38"/>
      <c r="D67" s="38"/>
      <c r="E67" s="38"/>
      <c r="F67" s="38"/>
      <c r="G67" s="38"/>
      <c r="H67" s="38"/>
      <c r="I67" s="38"/>
    </row>
    <row r="68" spans="2:9" ht="12.75" customHeight="1" x14ac:dyDescent="0.25">
      <c r="B68" s="38"/>
      <c r="C68" s="38"/>
      <c r="D68" s="38"/>
      <c r="E68" s="38"/>
      <c r="F68" s="38"/>
      <c r="G68" s="38"/>
      <c r="H68" s="38"/>
      <c r="I68" s="38"/>
    </row>
    <row r="69" spans="2:9" ht="12.75" customHeight="1" x14ac:dyDescent="0.25">
      <c r="B69" s="38"/>
      <c r="C69" s="38"/>
      <c r="D69" s="38"/>
      <c r="E69" s="38"/>
      <c r="F69" s="38"/>
      <c r="G69" s="38"/>
      <c r="H69" s="38"/>
      <c r="I69" s="38"/>
    </row>
    <row r="70" spans="2:9" ht="12.75" customHeight="1" x14ac:dyDescent="0.25">
      <c r="B70" s="38"/>
      <c r="C70" s="38"/>
      <c r="D70" s="38"/>
      <c r="E70" s="38"/>
      <c r="F70" s="38"/>
      <c r="G70" s="38"/>
      <c r="H70" s="38"/>
      <c r="I70" s="38"/>
    </row>
    <row r="71" spans="2:9" ht="12.75" customHeight="1" x14ac:dyDescent="0.25">
      <c r="B71" s="38"/>
      <c r="C71" s="38"/>
      <c r="D71" s="38"/>
      <c r="E71" s="38"/>
      <c r="F71" s="38"/>
      <c r="G71" s="38"/>
      <c r="H71" s="38"/>
      <c r="I71" s="38"/>
    </row>
    <row r="72" spans="2:9" ht="12.75" customHeight="1" x14ac:dyDescent="0.25">
      <c r="B72" s="38"/>
      <c r="C72" s="38"/>
      <c r="D72" s="38"/>
      <c r="E72" s="38"/>
      <c r="F72" s="38"/>
      <c r="G72" s="38"/>
      <c r="H72" s="38"/>
      <c r="I72" s="38"/>
    </row>
    <row r="73" spans="2:9" ht="12.75" customHeight="1" x14ac:dyDescent="0.25">
      <c r="B73" s="38"/>
      <c r="C73" s="38"/>
      <c r="D73" s="38"/>
      <c r="E73" s="38"/>
      <c r="F73" s="38"/>
      <c r="G73" s="38"/>
      <c r="H73" s="38"/>
      <c r="I73" s="38"/>
    </row>
    <row r="74" spans="2:9" ht="12.75" customHeight="1" x14ac:dyDescent="0.25">
      <c r="B74" s="38"/>
      <c r="C74" s="38"/>
      <c r="D74" s="38"/>
      <c r="E74" s="38"/>
      <c r="F74" s="38"/>
      <c r="G74" s="38"/>
      <c r="H74" s="38"/>
      <c r="I74" s="38"/>
    </row>
    <row r="75" spans="2:9" ht="12.75" customHeight="1" x14ac:dyDescent="0.25">
      <c r="B75" s="38"/>
      <c r="C75" s="38"/>
      <c r="D75" s="38"/>
      <c r="E75" s="38"/>
      <c r="F75" s="38"/>
      <c r="G75" s="38"/>
      <c r="H75" s="38"/>
      <c r="I75" s="38"/>
    </row>
    <row r="76" spans="2:9" ht="12.75" customHeight="1" x14ac:dyDescent="0.25">
      <c r="B76" s="38"/>
      <c r="C76" s="38"/>
      <c r="D76" s="38"/>
      <c r="E76" s="38"/>
      <c r="F76" s="38"/>
      <c r="G76" s="38"/>
      <c r="H76" s="38"/>
      <c r="I76" s="38"/>
    </row>
    <row r="77" spans="2:9" ht="12.75" customHeight="1" x14ac:dyDescent="0.25">
      <c r="B77" s="38"/>
      <c r="C77" s="38"/>
      <c r="D77" s="38"/>
      <c r="E77" s="38"/>
      <c r="F77" s="38"/>
      <c r="G77" s="38"/>
      <c r="H77" s="38"/>
      <c r="I77" s="38"/>
    </row>
    <row r="78" spans="2:9" ht="12.75" customHeight="1" x14ac:dyDescent="0.25">
      <c r="B78" s="38"/>
      <c r="C78" s="38"/>
      <c r="D78" s="38"/>
      <c r="E78" s="38"/>
      <c r="F78" s="38"/>
      <c r="G78" s="38"/>
      <c r="H78" s="38"/>
      <c r="I78" s="38"/>
    </row>
    <row r="79" spans="2:9" ht="12.75" customHeight="1" x14ac:dyDescent="0.25">
      <c r="B79" s="38"/>
      <c r="C79" s="38"/>
      <c r="D79" s="38"/>
      <c r="E79" s="38"/>
      <c r="F79" s="38"/>
      <c r="G79" s="38"/>
      <c r="H79" s="38"/>
      <c r="I79" s="38"/>
    </row>
    <row r="80" spans="2:9" ht="12.75" customHeight="1" x14ac:dyDescent="0.25">
      <c r="B80" s="38"/>
      <c r="C80" s="38"/>
      <c r="D80" s="38"/>
      <c r="E80" s="38"/>
      <c r="F80" s="38"/>
      <c r="G80" s="38"/>
      <c r="H80" s="38"/>
      <c r="I80" s="38"/>
    </row>
    <row r="81" spans="2:9" ht="12.75" customHeight="1" x14ac:dyDescent="0.25">
      <c r="B81" s="38"/>
      <c r="C81" s="38"/>
      <c r="D81" s="38"/>
      <c r="E81" s="38"/>
      <c r="F81" s="38"/>
      <c r="G81" s="38"/>
      <c r="H81" s="38"/>
      <c r="I81" s="38"/>
    </row>
    <row r="82" spans="2:9" ht="12.75" customHeight="1" x14ac:dyDescent="0.25">
      <c r="B82" s="38"/>
      <c r="C82" s="38"/>
      <c r="D82" s="38"/>
      <c r="E82" s="38"/>
      <c r="F82" s="38"/>
      <c r="G82" s="38"/>
      <c r="H82" s="38"/>
      <c r="I82" s="38"/>
    </row>
    <row r="83" spans="2:9" ht="12.75" customHeight="1" x14ac:dyDescent="0.25">
      <c r="B83" s="38"/>
      <c r="C83" s="38"/>
      <c r="D83" s="38"/>
      <c r="E83" s="38"/>
      <c r="F83" s="38"/>
      <c r="G83" s="38"/>
      <c r="H83" s="38"/>
      <c r="I83" s="38"/>
    </row>
    <row r="84" spans="2:9" ht="12.75" customHeight="1" x14ac:dyDescent="0.25">
      <c r="B84" s="38"/>
      <c r="C84" s="38"/>
      <c r="D84" s="38"/>
      <c r="E84" s="38"/>
      <c r="F84" s="38"/>
      <c r="G84" s="38"/>
      <c r="H84" s="38"/>
      <c r="I84" s="38"/>
    </row>
    <row r="85" spans="2:9" ht="12.75" customHeight="1" x14ac:dyDescent="0.25">
      <c r="B85" s="38"/>
      <c r="C85" s="38"/>
      <c r="D85" s="38"/>
      <c r="E85" s="38"/>
      <c r="F85" s="38"/>
      <c r="G85" s="38"/>
      <c r="H85" s="38"/>
      <c r="I85" s="38"/>
    </row>
    <row r="86" spans="2:9" ht="12.75" customHeight="1" x14ac:dyDescent="0.25">
      <c r="B86" s="38"/>
      <c r="C86" s="38"/>
      <c r="D86" s="38"/>
      <c r="E86" s="38"/>
      <c r="F86" s="38"/>
      <c r="G86" s="38"/>
      <c r="H86" s="38"/>
      <c r="I86" s="38"/>
    </row>
    <row r="87" spans="2:9" ht="12.75" customHeight="1" x14ac:dyDescent="0.25">
      <c r="B87" s="38"/>
      <c r="C87" s="38"/>
      <c r="D87" s="38"/>
      <c r="E87" s="38"/>
      <c r="F87" s="38"/>
      <c r="G87" s="38"/>
      <c r="H87" s="38"/>
      <c r="I87" s="38"/>
    </row>
    <row r="88" spans="2:9" ht="12.75" customHeight="1" x14ac:dyDescent="0.25">
      <c r="B88" s="38"/>
      <c r="C88" s="38"/>
      <c r="D88" s="38"/>
      <c r="E88" s="38"/>
      <c r="F88" s="38"/>
      <c r="G88" s="38"/>
      <c r="H88" s="38"/>
      <c r="I88" s="38"/>
    </row>
    <row r="89" spans="2:9" ht="12.75" customHeight="1" x14ac:dyDescent="0.25">
      <c r="B89" s="38"/>
      <c r="C89" s="38"/>
      <c r="D89" s="38"/>
      <c r="E89" s="38"/>
      <c r="F89" s="38"/>
      <c r="G89" s="38"/>
      <c r="H89" s="38"/>
      <c r="I89" s="38"/>
    </row>
    <row r="90" spans="2:9" ht="12.75" customHeight="1" x14ac:dyDescent="0.25">
      <c r="B90" s="38"/>
      <c r="C90" s="38"/>
      <c r="D90" s="38"/>
      <c r="E90" s="38"/>
      <c r="F90" s="38"/>
      <c r="G90" s="38"/>
      <c r="H90" s="38"/>
      <c r="I90" s="38"/>
    </row>
    <row r="91" spans="2:9" ht="12.75" customHeight="1" x14ac:dyDescent="0.25">
      <c r="B91" s="38"/>
      <c r="C91" s="38"/>
      <c r="D91" s="38"/>
      <c r="E91" s="38"/>
      <c r="F91" s="38"/>
      <c r="G91" s="38"/>
      <c r="H91" s="38"/>
      <c r="I91" s="38"/>
    </row>
    <row r="92" spans="2:9" ht="12.75" customHeight="1" x14ac:dyDescent="0.25">
      <c r="B92" s="38"/>
      <c r="C92" s="38"/>
      <c r="D92" s="38"/>
      <c r="E92" s="38"/>
      <c r="F92" s="38"/>
      <c r="G92" s="38"/>
      <c r="H92" s="38"/>
      <c r="I92" s="38"/>
    </row>
    <row r="93" spans="2:9" ht="12.75" customHeight="1" x14ac:dyDescent="0.25">
      <c r="B93" s="38"/>
      <c r="C93" s="38"/>
      <c r="D93" s="38"/>
      <c r="E93" s="38"/>
      <c r="F93" s="38"/>
      <c r="G93" s="38"/>
      <c r="H93" s="38"/>
      <c r="I93" s="38"/>
    </row>
    <row r="94" spans="2:9" ht="12.75" customHeight="1" x14ac:dyDescent="0.25">
      <c r="B94" s="38"/>
      <c r="C94" s="38"/>
      <c r="D94" s="38"/>
      <c r="E94" s="38"/>
      <c r="F94" s="38"/>
      <c r="G94" s="38"/>
      <c r="H94" s="38"/>
      <c r="I94" s="38"/>
    </row>
    <row r="95" spans="2:9" ht="12.75" customHeight="1" x14ac:dyDescent="0.25">
      <c r="B95" s="38"/>
      <c r="C95" s="38"/>
      <c r="D95" s="38"/>
      <c r="E95" s="38"/>
      <c r="F95" s="38"/>
      <c r="G95" s="38"/>
      <c r="H95" s="38"/>
      <c r="I95" s="38"/>
    </row>
    <row r="96" spans="2:9" ht="12.75" customHeight="1" x14ac:dyDescent="0.25">
      <c r="B96" s="38"/>
      <c r="C96" s="38"/>
      <c r="D96" s="38"/>
      <c r="E96" s="38"/>
      <c r="F96" s="38"/>
      <c r="G96" s="38"/>
      <c r="H96" s="38"/>
      <c r="I96" s="38"/>
    </row>
    <row r="97" spans="2:9" ht="12.75" customHeight="1" x14ac:dyDescent="0.25">
      <c r="B97" s="38"/>
      <c r="C97" s="38"/>
      <c r="D97" s="38"/>
      <c r="E97" s="38"/>
      <c r="F97" s="38"/>
      <c r="G97" s="38"/>
      <c r="H97" s="38"/>
      <c r="I97" s="38"/>
    </row>
    <row r="98" spans="2:9" ht="12.75" customHeight="1" x14ac:dyDescent="0.25">
      <c r="B98" s="38"/>
      <c r="C98" s="38"/>
      <c r="D98" s="38"/>
      <c r="E98" s="38"/>
      <c r="F98" s="38"/>
      <c r="G98" s="38"/>
      <c r="H98" s="38"/>
      <c r="I98" s="38"/>
    </row>
    <row r="99" spans="2:9" ht="12.75" customHeight="1" x14ac:dyDescent="0.25">
      <c r="B99" s="38"/>
      <c r="C99" s="38"/>
      <c r="D99" s="38"/>
      <c r="E99" s="38"/>
      <c r="F99" s="38"/>
      <c r="G99" s="38"/>
      <c r="H99" s="38"/>
      <c r="I99" s="38"/>
    </row>
    <row r="100" spans="2:9" ht="12.75" customHeight="1" x14ac:dyDescent="0.25">
      <c r="B100" s="38"/>
      <c r="C100" s="38"/>
      <c r="D100" s="38"/>
      <c r="E100" s="38"/>
      <c r="F100" s="38"/>
      <c r="G100" s="38"/>
      <c r="H100" s="38"/>
      <c r="I100" s="38"/>
    </row>
    <row r="101" spans="2:9" ht="12.75" customHeight="1" x14ac:dyDescent="0.25">
      <c r="B101" s="38"/>
      <c r="C101" s="38"/>
      <c r="D101" s="38"/>
      <c r="E101" s="38"/>
      <c r="F101" s="38"/>
      <c r="G101" s="38"/>
      <c r="H101" s="38"/>
      <c r="I101" s="38"/>
    </row>
    <row r="102" spans="2:9" ht="12.75" customHeight="1" x14ac:dyDescent="0.25">
      <c r="B102" s="38"/>
      <c r="C102" s="38"/>
      <c r="D102" s="38"/>
      <c r="E102" s="38"/>
      <c r="F102" s="38"/>
      <c r="G102" s="38"/>
      <c r="H102" s="38"/>
      <c r="I102" s="38"/>
    </row>
    <row r="103" spans="2:9" ht="12.75" customHeight="1" x14ac:dyDescent="0.25">
      <c r="B103" s="38"/>
      <c r="C103" s="38"/>
      <c r="D103" s="38"/>
      <c r="E103" s="38"/>
      <c r="F103" s="38"/>
      <c r="G103" s="38"/>
      <c r="H103" s="38"/>
      <c r="I103" s="38"/>
    </row>
    <row r="104" spans="2:9" ht="12.75" customHeight="1" x14ac:dyDescent="0.25">
      <c r="B104" s="38"/>
      <c r="C104" s="38"/>
      <c r="D104" s="38"/>
      <c r="E104" s="38"/>
      <c r="F104" s="38"/>
      <c r="G104" s="38"/>
      <c r="H104" s="38"/>
      <c r="I104" s="38"/>
    </row>
    <row r="105" spans="2:9" ht="12.75" customHeight="1" x14ac:dyDescent="0.25">
      <c r="B105" s="38"/>
      <c r="C105" s="38"/>
      <c r="D105" s="38"/>
      <c r="E105" s="38"/>
      <c r="F105" s="38"/>
      <c r="G105" s="38"/>
      <c r="H105" s="38"/>
      <c r="I105" s="38"/>
    </row>
    <row r="106" spans="2:9" ht="12.75" customHeight="1" x14ac:dyDescent="0.25">
      <c r="B106" s="38"/>
      <c r="C106" s="38"/>
      <c r="D106" s="38"/>
      <c r="E106" s="38"/>
      <c r="F106" s="38"/>
      <c r="G106" s="38"/>
      <c r="H106" s="38"/>
      <c r="I106" s="38"/>
    </row>
    <row r="107" spans="2:9" ht="12.75" customHeight="1" x14ac:dyDescent="0.25">
      <c r="B107" s="38"/>
      <c r="C107" s="38"/>
      <c r="D107" s="38"/>
      <c r="E107" s="38"/>
      <c r="F107" s="38"/>
      <c r="G107" s="38"/>
      <c r="H107" s="38"/>
      <c r="I107" s="38"/>
    </row>
    <row r="108" spans="2:9" ht="12.75" customHeight="1" x14ac:dyDescent="0.25">
      <c r="B108" s="38"/>
      <c r="C108" s="38"/>
      <c r="D108" s="38"/>
      <c r="E108" s="38"/>
      <c r="F108" s="38"/>
      <c r="G108" s="38"/>
      <c r="H108" s="38"/>
      <c r="I108" s="38"/>
    </row>
    <row r="109" spans="2:9" ht="12.75" customHeight="1" x14ac:dyDescent="0.25">
      <c r="B109" s="38"/>
      <c r="C109" s="38"/>
      <c r="D109" s="38"/>
      <c r="E109" s="38"/>
      <c r="F109" s="38"/>
      <c r="G109" s="38"/>
      <c r="H109" s="38"/>
      <c r="I109" s="38"/>
    </row>
    <row r="110" spans="2:9" ht="12.75" customHeight="1" x14ac:dyDescent="0.25">
      <c r="B110" s="38"/>
      <c r="C110" s="38"/>
      <c r="D110" s="38"/>
      <c r="E110" s="38"/>
      <c r="F110" s="38"/>
      <c r="G110" s="38"/>
      <c r="H110" s="38"/>
      <c r="I110" s="38"/>
    </row>
    <row r="111" spans="2:9" ht="12.75" customHeight="1" x14ac:dyDescent="0.25">
      <c r="B111" s="38"/>
      <c r="C111" s="38"/>
      <c r="D111" s="38"/>
      <c r="E111" s="38"/>
      <c r="F111" s="38"/>
      <c r="G111" s="38"/>
      <c r="H111" s="38"/>
      <c r="I111" s="38"/>
    </row>
    <row r="112" spans="2:9" ht="12.75" customHeight="1" x14ac:dyDescent="0.25">
      <c r="B112" s="38"/>
      <c r="C112" s="38"/>
      <c r="D112" s="38"/>
      <c r="E112" s="38"/>
      <c r="F112" s="38"/>
      <c r="G112" s="38"/>
      <c r="H112" s="38"/>
      <c r="I112" s="38"/>
    </row>
    <row r="113" spans="2:9" ht="12.75" customHeight="1" x14ac:dyDescent="0.25">
      <c r="B113" s="38"/>
      <c r="C113" s="38"/>
      <c r="D113" s="38"/>
      <c r="E113" s="38"/>
      <c r="F113" s="38"/>
      <c r="G113" s="38"/>
      <c r="H113" s="38"/>
      <c r="I113" s="38"/>
    </row>
    <row r="114" spans="2:9" ht="12.75" customHeight="1" x14ac:dyDescent="0.25">
      <c r="B114" s="38"/>
      <c r="C114" s="38"/>
      <c r="D114" s="38"/>
      <c r="E114" s="38"/>
      <c r="F114" s="38"/>
      <c r="G114" s="38"/>
      <c r="H114" s="38"/>
      <c r="I114" s="38"/>
    </row>
    <row r="115" spans="2:9" ht="12.75" customHeight="1" x14ac:dyDescent="0.25">
      <c r="B115" s="38"/>
      <c r="C115" s="38"/>
      <c r="D115" s="38"/>
      <c r="E115" s="38"/>
      <c r="F115" s="38"/>
      <c r="G115" s="38"/>
      <c r="H115" s="38"/>
      <c r="I115" s="38"/>
    </row>
    <row r="116" spans="2:9" ht="12.75" customHeight="1" x14ac:dyDescent="0.25">
      <c r="B116" s="38"/>
      <c r="C116" s="38"/>
      <c r="D116" s="38"/>
      <c r="E116" s="38"/>
      <c r="F116" s="38"/>
      <c r="G116" s="38"/>
      <c r="H116" s="38"/>
      <c r="I116" s="38"/>
    </row>
    <row r="117" spans="2:9" ht="12.75" customHeight="1" x14ac:dyDescent="0.25">
      <c r="B117" s="38"/>
      <c r="C117" s="38"/>
      <c r="D117" s="38"/>
      <c r="E117" s="38"/>
      <c r="F117" s="38"/>
      <c r="G117" s="38"/>
      <c r="H117" s="38"/>
      <c r="I117" s="38"/>
    </row>
    <row r="118" spans="2:9" ht="12.75" customHeight="1" x14ac:dyDescent="0.25">
      <c r="B118" s="38"/>
      <c r="C118" s="38"/>
      <c r="D118" s="38"/>
      <c r="E118" s="38"/>
      <c r="F118" s="38"/>
      <c r="G118" s="38"/>
      <c r="H118" s="38"/>
      <c r="I118" s="38"/>
    </row>
    <row r="119" spans="2:9" ht="12.75" customHeight="1" x14ac:dyDescent="0.25">
      <c r="B119" s="38"/>
      <c r="C119" s="38"/>
      <c r="D119" s="38"/>
      <c r="E119" s="38"/>
      <c r="F119" s="38"/>
      <c r="G119" s="38"/>
      <c r="H119" s="38"/>
      <c r="I119" s="38"/>
    </row>
    <row r="120" spans="2:9" ht="12.75" customHeight="1" x14ac:dyDescent="0.25">
      <c r="B120" s="38"/>
      <c r="C120" s="38"/>
      <c r="D120" s="38"/>
      <c r="E120" s="38"/>
      <c r="F120" s="38"/>
      <c r="G120" s="38"/>
      <c r="H120" s="38"/>
      <c r="I120" s="38"/>
    </row>
    <row r="121" spans="2:9" ht="12.75" customHeight="1" x14ac:dyDescent="0.25">
      <c r="B121" s="38"/>
      <c r="C121" s="38"/>
      <c r="D121" s="38"/>
      <c r="E121" s="38"/>
      <c r="F121" s="38"/>
      <c r="G121" s="38"/>
      <c r="H121" s="38"/>
      <c r="I121" s="38"/>
    </row>
    <row r="122" spans="2:9" ht="12.75" customHeight="1" x14ac:dyDescent="0.25">
      <c r="B122" s="38"/>
      <c r="C122" s="38"/>
      <c r="D122" s="38"/>
      <c r="E122" s="38"/>
      <c r="F122" s="38"/>
      <c r="G122" s="38"/>
      <c r="H122" s="38"/>
      <c r="I122" s="38"/>
    </row>
    <row r="123" spans="2:9" ht="12.75" customHeight="1" x14ac:dyDescent="0.25">
      <c r="B123" s="38"/>
      <c r="C123" s="38"/>
      <c r="D123" s="38"/>
      <c r="E123" s="38"/>
      <c r="F123" s="38"/>
      <c r="G123" s="38"/>
      <c r="H123" s="38"/>
      <c r="I123" s="38"/>
    </row>
    <row r="124" spans="2:9" ht="12.75" customHeight="1" x14ac:dyDescent="0.25">
      <c r="B124" s="38"/>
      <c r="C124" s="38"/>
      <c r="D124" s="38"/>
      <c r="E124" s="38"/>
      <c r="F124" s="38"/>
      <c r="G124" s="38"/>
      <c r="H124" s="38"/>
      <c r="I124" s="38"/>
    </row>
    <row r="125" spans="2:9" ht="12.75" customHeight="1" x14ac:dyDescent="0.25">
      <c r="B125" s="38"/>
      <c r="C125" s="38"/>
      <c r="D125" s="38"/>
      <c r="E125" s="38"/>
      <c r="F125" s="38"/>
      <c r="G125" s="38"/>
      <c r="H125" s="38"/>
      <c r="I125" s="38"/>
    </row>
    <row r="126" spans="2:9" ht="12.75" customHeight="1" x14ac:dyDescent="0.25">
      <c r="B126" s="38"/>
      <c r="C126" s="38"/>
      <c r="D126" s="38"/>
      <c r="E126" s="38"/>
      <c r="F126" s="38"/>
      <c r="G126" s="38"/>
      <c r="H126" s="38"/>
      <c r="I126" s="38"/>
    </row>
    <row r="127" spans="2:9" ht="12.75" customHeight="1" x14ac:dyDescent="0.25">
      <c r="B127" s="38"/>
      <c r="C127" s="38"/>
      <c r="D127" s="38"/>
      <c r="E127" s="38"/>
      <c r="F127" s="38"/>
      <c r="G127" s="38"/>
      <c r="H127" s="38"/>
      <c r="I127" s="38"/>
    </row>
    <row r="128" spans="2:9" ht="12.75" customHeight="1" x14ac:dyDescent="0.25">
      <c r="B128" s="38"/>
      <c r="C128" s="38"/>
      <c r="D128" s="38"/>
      <c r="E128" s="38"/>
      <c r="F128" s="38"/>
      <c r="G128" s="38"/>
      <c r="H128" s="38"/>
      <c r="I128" s="38"/>
    </row>
    <row r="129" spans="2:9" ht="12.75" customHeight="1" x14ac:dyDescent="0.25">
      <c r="B129" s="38"/>
      <c r="C129" s="38"/>
      <c r="D129" s="38"/>
      <c r="E129" s="38"/>
      <c r="F129" s="38"/>
      <c r="G129" s="38"/>
      <c r="H129" s="38"/>
      <c r="I129" s="38"/>
    </row>
    <row r="130" spans="2:9" ht="12.75" customHeight="1" x14ac:dyDescent="0.25">
      <c r="B130" s="38"/>
      <c r="C130" s="38"/>
      <c r="D130" s="38"/>
      <c r="E130" s="38"/>
      <c r="F130" s="38"/>
      <c r="G130" s="38"/>
      <c r="H130" s="38"/>
      <c r="I130" s="38"/>
    </row>
    <row r="131" spans="2:9" ht="12.75" customHeight="1" x14ac:dyDescent="0.25">
      <c r="B131" s="38"/>
      <c r="C131" s="38"/>
      <c r="D131" s="38"/>
      <c r="E131" s="38"/>
      <c r="F131" s="38"/>
      <c r="G131" s="38"/>
      <c r="H131" s="38"/>
      <c r="I131" s="38"/>
    </row>
    <row r="132" spans="2:9" ht="12.75" customHeight="1" x14ac:dyDescent="0.25">
      <c r="B132" s="38"/>
      <c r="C132" s="38"/>
      <c r="D132" s="38"/>
      <c r="E132" s="38"/>
      <c r="F132" s="38"/>
      <c r="G132" s="38"/>
      <c r="H132" s="38"/>
      <c r="I132" s="38"/>
    </row>
    <row r="133" spans="2:9" ht="12.75" customHeight="1" x14ac:dyDescent="0.25">
      <c r="B133" s="38"/>
      <c r="C133" s="38"/>
      <c r="D133" s="38"/>
      <c r="E133" s="38"/>
      <c r="F133" s="38"/>
      <c r="G133" s="38"/>
      <c r="H133" s="38"/>
      <c r="I133" s="38"/>
    </row>
    <row r="134" spans="2:9" ht="12.75" customHeight="1" x14ac:dyDescent="0.25">
      <c r="B134" s="38"/>
      <c r="C134" s="38"/>
      <c r="D134" s="38"/>
      <c r="E134" s="38"/>
      <c r="F134" s="38"/>
      <c r="G134" s="38"/>
      <c r="H134" s="38"/>
      <c r="I134" s="38"/>
    </row>
    <row r="135" spans="2:9" ht="12.75" customHeight="1" x14ac:dyDescent="0.25">
      <c r="B135" s="38"/>
      <c r="C135" s="38"/>
      <c r="D135" s="38"/>
      <c r="E135" s="38"/>
      <c r="F135" s="38"/>
      <c r="G135" s="38"/>
      <c r="H135" s="38"/>
      <c r="I135" s="38"/>
    </row>
    <row r="136" spans="2:9" ht="12.75" customHeight="1" x14ac:dyDescent="0.25">
      <c r="B136" s="38"/>
      <c r="C136" s="38"/>
      <c r="D136" s="38"/>
      <c r="E136" s="38"/>
      <c r="F136" s="38"/>
      <c r="G136" s="38"/>
      <c r="H136" s="38"/>
      <c r="I136" s="38"/>
    </row>
    <row r="137" spans="2:9" ht="12.75" customHeight="1" x14ac:dyDescent="0.25">
      <c r="B137" s="38"/>
      <c r="C137" s="38"/>
      <c r="D137" s="38"/>
      <c r="E137" s="38"/>
      <c r="F137" s="38"/>
      <c r="G137" s="38"/>
      <c r="H137" s="38"/>
      <c r="I137" s="38"/>
    </row>
    <row r="138" spans="2:9" ht="12.75" customHeight="1" x14ac:dyDescent="0.25">
      <c r="B138" s="38"/>
      <c r="C138" s="38"/>
      <c r="D138" s="38"/>
      <c r="E138" s="38"/>
      <c r="F138" s="38"/>
      <c r="G138" s="38"/>
      <c r="H138" s="38"/>
      <c r="I138" s="38"/>
    </row>
    <row r="139" spans="2:9" ht="12.75" customHeight="1" x14ac:dyDescent="0.25">
      <c r="B139" s="38"/>
      <c r="C139" s="38"/>
      <c r="D139" s="38"/>
      <c r="E139" s="38"/>
      <c r="F139" s="38"/>
      <c r="G139" s="38"/>
      <c r="H139" s="38"/>
      <c r="I139" s="38"/>
    </row>
    <row r="140" spans="2:9" ht="12.75" customHeight="1" x14ac:dyDescent="0.25">
      <c r="B140" s="38"/>
      <c r="C140" s="38"/>
      <c r="D140" s="38"/>
      <c r="E140" s="38"/>
      <c r="F140" s="38"/>
      <c r="G140" s="38"/>
      <c r="H140" s="38"/>
      <c r="I140" s="38"/>
    </row>
    <row r="141" spans="2:9" ht="12.75" customHeight="1" x14ac:dyDescent="0.25">
      <c r="B141" s="38"/>
      <c r="C141" s="38"/>
      <c r="D141" s="38"/>
      <c r="E141" s="38"/>
      <c r="F141" s="38"/>
      <c r="G141" s="38"/>
      <c r="H141" s="38"/>
      <c r="I141" s="38"/>
    </row>
    <row r="142" spans="2:9" ht="12.75" customHeight="1" x14ac:dyDescent="0.25">
      <c r="B142" s="38"/>
      <c r="C142" s="38"/>
      <c r="D142" s="38"/>
      <c r="E142" s="38"/>
      <c r="F142" s="38"/>
      <c r="G142" s="38"/>
      <c r="H142" s="38"/>
      <c r="I142" s="38"/>
    </row>
    <row r="143" spans="2:9" ht="12.75" customHeight="1" x14ac:dyDescent="0.25">
      <c r="B143" s="38"/>
      <c r="C143" s="38"/>
      <c r="D143" s="38"/>
      <c r="E143" s="38"/>
      <c r="F143" s="38"/>
      <c r="G143" s="38"/>
      <c r="H143" s="38"/>
      <c r="I143" s="38"/>
    </row>
    <row r="144" spans="2:9" ht="12.75" customHeight="1" x14ac:dyDescent="0.25">
      <c r="B144" s="38"/>
      <c r="C144" s="38"/>
      <c r="D144" s="38"/>
      <c r="E144" s="38"/>
      <c r="F144" s="38"/>
      <c r="G144" s="38"/>
      <c r="H144" s="38"/>
      <c r="I144" s="38"/>
    </row>
    <row r="145" spans="2:9" ht="12.75" customHeight="1" x14ac:dyDescent="0.25">
      <c r="B145" s="38"/>
      <c r="C145" s="38"/>
      <c r="D145" s="38"/>
      <c r="E145" s="38"/>
      <c r="F145" s="38"/>
      <c r="G145" s="38"/>
      <c r="H145" s="38"/>
      <c r="I145" s="38"/>
    </row>
    <row r="146" spans="2:9" ht="12.75" customHeight="1" x14ac:dyDescent="0.25">
      <c r="B146" s="38"/>
      <c r="C146" s="38"/>
      <c r="D146" s="38"/>
      <c r="E146" s="38"/>
      <c r="F146" s="38"/>
      <c r="G146" s="38"/>
      <c r="H146" s="38"/>
      <c r="I146" s="38"/>
    </row>
    <row r="147" spans="2:9" ht="12.75" customHeight="1" x14ac:dyDescent="0.25">
      <c r="B147" s="38"/>
      <c r="C147" s="38"/>
      <c r="D147" s="38"/>
      <c r="E147" s="38"/>
      <c r="F147" s="38"/>
      <c r="G147" s="38"/>
      <c r="H147" s="38"/>
      <c r="I147" s="38"/>
    </row>
    <row r="148" spans="2:9" ht="12.75" customHeight="1" x14ac:dyDescent="0.25">
      <c r="B148" s="38"/>
      <c r="C148" s="38"/>
      <c r="D148" s="38"/>
      <c r="E148" s="38"/>
      <c r="F148" s="38"/>
      <c r="G148" s="38"/>
      <c r="H148" s="38"/>
      <c r="I148" s="38"/>
    </row>
    <row r="149" spans="2:9" ht="12.75" customHeight="1" x14ac:dyDescent="0.25">
      <c r="B149" s="38"/>
      <c r="C149" s="38"/>
      <c r="D149" s="38"/>
      <c r="E149" s="38"/>
      <c r="F149" s="38"/>
      <c r="G149" s="38"/>
      <c r="H149" s="38"/>
      <c r="I149" s="38"/>
    </row>
    <row r="150" spans="2:9" ht="12.75" customHeight="1" x14ac:dyDescent="0.25">
      <c r="B150" s="38"/>
      <c r="C150" s="38"/>
      <c r="D150" s="38"/>
      <c r="E150" s="38"/>
      <c r="F150" s="38"/>
      <c r="G150" s="38"/>
      <c r="H150" s="38"/>
      <c r="I150" s="38"/>
    </row>
    <row r="151" spans="2:9" ht="12.75" customHeight="1" x14ac:dyDescent="0.25">
      <c r="B151" s="38"/>
      <c r="C151" s="38"/>
      <c r="D151" s="38"/>
      <c r="E151" s="38"/>
      <c r="F151" s="38"/>
      <c r="G151" s="38"/>
      <c r="H151" s="38"/>
      <c r="I151" s="38"/>
    </row>
    <row r="152" spans="2:9" ht="12.75" customHeight="1" x14ac:dyDescent="0.25">
      <c r="B152" s="38"/>
      <c r="C152" s="38"/>
      <c r="D152" s="38"/>
      <c r="E152" s="38"/>
      <c r="F152" s="38"/>
      <c r="G152" s="38"/>
      <c r="H152" s="38"/>
      <c r="I152" s="38"/>
    </row>
    <row r="153" spans="2:9" ht="12.75" customHeight="1" x14ac:dyDescent="0.25">
      <c r="B153" s="38"/>
      <c r="C153" s="38"/>
      <c r="D153" s="38"/>
      <c r="E153" s="38"/>
      <c r="F153" s="38"/>
      <c r="G153" s="38"/>
      <c r="H153" s="38"/>
      <c r="I153" s="38"/>
    </row>
    <row r="154" spans="2:9" ht="12.75" customHeight="1" x14ac:dyDescent="0.25">
      <c r="B154" s="38"/>
      <c r="C154" s="38"/>
      <c r="D154" s="38"/>
      <c r="E154" s="38"/>
      <c r="F154" s="38"/>
      <c r="G154" s="38"/>
      <c r="H154" s="38"/>
      <c r="I154" s="38"/>
    </row>
    <row r="155" spans="2:9" ht="12.75" customHeight="1" x14ac:dyDescent="0.25">
      <c r="B155" s="38"/>
      <c r="C155" s="38"/>
      <c r="D155" s="38"/>
      <c r="E155" s="38"/>
      <c r="F155" s="38"/>
      <c r="G155" s="38"/>
      <c r="H155" s="38"/>
      <c r="I155" s="38"/>
    </row>
    <row r="156" spans="2:9" ht="12.75" customHeight="1" x14ac:dyDescent="0.25">
      <c r="B156" s="38"/>
      <c r="C156" s="38"/>
      <c r="D156" s="38"/>
      <c r="E156" s="38"/>
      <c r="F156" s="38"/>
      <c r="G156" s="38"/>
      <c r="H156" s="38"/>
      <c r="I156" s="38"/>
    </row>
    <row r="157" spans="2:9" ht="12.75" customHeight="1" x14ac:dyDescent="0.25">
      <c r="B157" s="38"/>
      <c r="C157" s="38"/>
      <c r="D157" s="38"/>
      <c r="E157" s="38"/>
      <c r="F157" s="38"/>
      <c r="G157" s="38"/>
      <c r="H157" s="38"/>
      <c r="I157" s="38"/>
    </row>
    <row r="158" spans="2:9" ht="12.75" customHeight="1" x14ac:dyDescent="0.25">
      <c r="B158" s="38"/>
      <c r="C158" s="38"/>
      <c r="D158" s="38"/>
      <c r="E158" s="38"/>
      <c r="F158" s="38"/>
      <c r="G158" s="38"/>
      <c r="H158" s="38"/>
      <c r="I158" s="38"/>
    </row>
    <row r="159" spans="2:9" ht="12.75" customHeight="1" x14ac:dyDescent="0.25">
      <c r="B159" s="38"/>
      <c r="C159" s="38"/>
      <c r="D159" s="38"/>
      <c r="E159" s="38"/>
      <c r="F159" s="38"/>
      <c r="G159" s="38"/>
      <c r="H159" s="38"/>
      <c r="I159" s="38"/>
    </row>
    <row r="160" spans="2:9" ht="12.75" customHeight="1" x14ac:dyDescent="0.25">
      <c r="B160" s="38"/>
      <c r="C160" s="38"/>
      <c r="D160" s="38"/>
      <c r="E160" s="38"/>
      <c r="F160" s="38"/>
      <c r="G160" s="38"/>
      <c r="H160" s="38"/>
      <c r="I160" s="38"/>
    </row>
    <row r="161" spans="2:9" ht="12.75" customHeight="1" x14ac:dyDescent="0.25">
      <c r="B161" s="38"/>
      <c r="C161" s="38"/>
      <c r="D161" s="38"/>
      <c r="E161" s="38"/>
      <c r="F161" s="38"/>
      <c r="G161" s="38"/>
      <c r="H161" s="38"/>
      <c r="I161" s="38"/>
    </row>
    <row r="162" spans="2:9" ht="12.75" customHeight="1" x14ac:dyDescent="0.25">
      <c r="B162" s="38"/>
      <c r="C162" s="38"/>
      <c r="D162" s="38"/>
      <c r="E162" s="38"/>
      <c r="F162" s="38"/>
      <c r="G162" s="38"/>
      <c r="H162" s="38"/>
      <c r="I162" s="38"/>
    </row>
    <row r="163" spans="2:9" ht="12.75" customHeight="1" x14ac:dyDescent="0.25">
      <c r="B163" s="38"/>
      <c r="C163" s="38"/>
      <c r="D163" s="38"/>
      <c r="E163" s="38"/>
      <c r="F163" s="38"/>
      <c r="G163" s="38"/>
      <c r="H163" s="38"/>
      <c r="I163" s="38"/>
    </row>
    <row r="164" spans="2:9" ht="12.75" customHeight="1" x14ac:dyDescent="0.25">
      <c r="B164" s="38"/>
      <c r="C164" s="38"/>
      <c r="D164" s="38"/>
      <c r="E164" s="38"/>
      <c r="F164" s="38"/>
      <c r="G164" s="38"/>
      <c r="H164" s="38"/>
      <c r="I164" s="38"/>
    </row>
    <row r="165" spans="2:9" ht="12.75" customHeight="1" x14ac:dyDescent="0.25">
      <c r="B165" s="38"/>
      <c r="C165" s="38"/>
      <c r="D165" s="38"/>
      <c r="E165" s="38"/>
      <c r="F165" s="38"/>
      <c r="G165" s="38"/>
      <c r="H165" s="38"/>
      <c r="I165" s="38"/>
    </row>
    <row r="166" spans="2:9" ht="12.75" customHeight="1" x14ac:dyDescent="0.25">
      <c r="B166" s="38"/>
      <c r="C166" s="38"/>
      <c r="D166" s="38"/>
      <c r="E166" s="38"/>
      <c r="F166" s="38"/>
      <c r="G166" s="38"/>
      <c r="H166" s="38"/>
      <c r="I166" s="38"/>
    </row>
    <row r="167" spans="2:9" ht="12.75" customHeight="1" x14ac:dyDescent="0.25">
      <c r="B167" s="38"/>
      <c r="C167" s="38"/>
      <c r="D167" s="38"/>
      <c r="E167" s="38"/>
      <c r="F167" s="38"/>
      <c r="G167" s="38"/>
      <c r="H167" s="38"/>
      <c r="I167" s="38"/>
    </row>
    <row r="168" spans="2:9" ht="12.75" customHeight="1" x14ac:dyDescent="0.25">
      <c r="B168" s="38"/>
      <c r="C168" s="38"/>
      <c r="D168" s="38"/>
      <c r="E168" s="38"/>
      <c r="F168" s="38"/>
      <c r="G168" s="38"/>
      <c r="H168" s="38"/>
      <c r="I168" s="38"/>
    </row>
    <row r="169" spans="2:9" ht="12.75" customHeight="1" x14ac:dyDescent="0.25">
      <c r="B169" s="38"/>
      <c r="C169" s="38"/>
      <c r="D169" s="38"/>
      <c r="E169" s="38"/>
      <c r="F169" s="38"/>
      <c r="G169" s="38"/>
      <c r="H169" s="38"/>
      <c r="I169" s="38"/>
    </row>
    <row r="170" spans="2:9" ht="12.75" customHeight="1" x14ac:dyDescent="0.25">
      <c r="B170" s="38"/>
      <c r="C170" s="38"/>
      <c r="D170" s="38"/>
      <c r="E170" s="38"/>
      <c r="F170" s="38"/>
      <c r="G170" s="38"/>
      <c r="H170" s="38"/>
      <c r="I170" s="38"/>
    </row>
    <row r="171" spans="2:9" ht="12.75" customHeight="1" x14ac:dyDescent="0.25">
      <c r="B171" s="38"/>
      <c r="C171" s="38"/>
      <c r="D171" s="38"/>
      <c r="E171" s="38"/>
      <c r="F171" s="38"/>
      <c r="G171" s="38"/>
      <c r="H171" s="38"/>
      <c r="I171" s="38"/>
    </row>
    <row r="172" spans="2:9" ht="12.75" customHeight="1" x14ac:dyDescent="0.25">
      <c r="B172" s="38"/>
      <c r="C172" s="38"/>
      <c r="D172" s="38"/>
      <c r="E172" s="38"/>
      <c r="F172" s="38"/>
      <c r="G172" s="38"/>
      <c r="H172" s="38"/>
      <c r="I172" s="38"/>
    </row>
    <row r="173" spans="2:9" ht="12.75" customHeight="1" x14ac:dyDescent="0.25">
      <c r="B173" s="38"/>
      <c r="C173" s="38"/>
      <c r="D173" s="38"/>
      <c r="E173" s="38"/>
      <c r="F173" s="38"/>
      <c r="G173" s="38"/>
      <c r="H173" s="38"/>
      <c r="I173" s="38"/>
    </row>
    <row r="174" spans="2:9" ht="12.75" customHeight="1" x14ac:dyDescent="0.25">
      <c r="B174" s="38"/>
      <c r="C174" s="38"/>
      <c r="D174" s="38"/>
      <c r="E174" s="38"/>
      <c r="F174" s="38"/>
      <c r="G174" s="38"/>
      <c r="H174" s="38"/>
      <c r="I174" s="38"/>
    </row>
    <row r="175" spans="2:9" ht="12.75" customHeight="1" x14ac:dyDescent="0.25">
      <c r="B175" s="38"/>
      <c r="C175" s="38"/>
      <c r="D175" s="38"/>
      <c r="E175" s="38"/>
      <c r="F175" s="38"/>
      <c r="G175" s="38"/>
      <c r="H175" s="38"/>
      <c r="I175" s="38"/>
    </row>
    <row r="176" spans="2:9" ht="12.75" customHeight="1" x14ac:dyDescent="0.25">
      <c r="B176" s="38"/>
      <c r="C176" s="38"/>
      <c r="D176" s="38"/>
      <c r="E176" s="38"/>
      <c r="F176" s="38"/>
      <c r="G176" s="38"/>
      <c r="H176" s="38"/>
      <c r="I176" s="38"/>
    </row>
    <row r="177" spans="2:9" ht="12.75" customHeight="1" x14ac:dyDescent="0.25">
      <c r="B177" s="38"/>
      <c r="C177" s="38"/>
      <c r="D177" s="38"/>
      <c r="E177" s="38"/>
      <c r="F177" s="38"/>
      <c r="G177" s="38"/>
      <c r="H177" s="38"/>
      <c r="I177" s="38"/>
    </row>
    <row r="178" spans="2:9" ht="12.75" customHeight="1" x14ac:dyDescent="0.25">
      <c r="B178" s="38"/>
      <c r="C178" s="38"/>
      <c r="D178" s="38"/>
      <c r="E178" s="38"/>
      <c r="F178" s="38"/>
      <c r="G178" s="38"/>
      <c r="H178" s="38"/>
      <c r="I178" s="38"/>
    </row>
    <row r="179" spans="2:9" ht="12.75" customHeight="1" x14ac:dyDescent="0.25">
      <c r="B179" s="38"/>
      <c r="C179" s="38"/>
      <c r="D179" s="38"/>
      <c r="E179" s="38"/>
      <c r="F179" s="38"/>
      <c r="G179" s="38"/>
      <c r="H179" s="38"/>
      <c r="I179" s="38"/>
    </row>
    <row r="180" spans="2:9" ht="12.75" customHeight="1" x14ac:dyDescent="0.25">
      <c r="B180" s="38"/>
      <c r="C180" s="38"/>
      <c r="D180" s="38"/>
      <c r="E180" s="38"/>
      <c r="F180" s="38"/>
      <c r="G180" s="38"/>
      <c r="H180" s="38"/>
      <c r="I180" s="38"/>
    </row>
    <row r="181" spans="2:9" ht="12.75" customHeight="1" x14ac:dyDescent="0.25">
      <c r="B181" s="38"/>
      <c r="C181" s="38"/>
      <c r="D181" s="38"/>
      <c r="E181" s="38"/>
      <c r="F181" s="38"/>
      <c r="G181" s="38"/>
      <c r="H181" s="38"/>
      <c r="I181" s="38"/>
    </row>
    <row r="182" spans="2:9" ht="12.75" customHeight="1" x14ac:dyDescent="0.25">
      <c r="B182" s="38"/>
      <c r="C182" s="38"/>
      <c r="D182" s="38"/>
      <c r="E182" s="38"/>
      <c r="F182" s="38"/>
      <c r="G182" s="38"/>
      <c r="H182" s="38"/>
      <c r="I182" s="38"/>
    </row>
    <row r="183" spans="2:9" ht="12.75" customHeight="1" x14ac:dyDescent="0.25">
      <c r="B183" s="38"/>
      <c r="C183" s="38"/>
      <c r="D183" s="38"/>
      <c r="E183" s="38"/>
      <c r="F183" s="38"/>
      <c r="G183" s="38"/>
      <c r="H183" s="38"/>
      <c r="I183" s="38"/>
    </row>
    <row r="184" spans="2:9" ht="12.75" customHeight="1" x14ac:dyDescent="0.25">
      <c r="B184" s="38"/>
      <c r="C184" s="38"/>
      <c r="D184" s="38"/>
      <c r="E184" s="38"/>
      <c r="F184" s="38"/>
      <c r="G184" s="38"/>
      <c r="H184" s="38"/>
      <c r="I184" s="38"/>
    </row>
    <row r="185" spans="2:9" ht="12.75" customHeight="1" x14ac:dyDescent="0.25">
      <c r="B185" s="38"/>
      <c r="C185" s="38"/>
      <c r="D185" s="38"/>
      <c r="E185" s="38"/>
      <c r="F185" s="38"/>
      <c r="G185" s="38"/>
      <c r="H185" s="38"/>
      <c r="I185" s="38"/>
    </row>
    <row r="186" spans="2:9" ht="12.75" customHeight="1" x14ac:dyDescent="0.25">
      <c r="B186" s="38"/>
      <c r="C186" s="38"/>
      <c r="D186" s="38"/>
      <c r="E186" s="38"/>
      <c r="F186" s="38"/>
      <c r="G186" s="38"/>
      <c r="H186" s="38"/>
      <c r="I186" s="38"/>
    </row>
    <row r="187" spans="2:9" ht="12.75" customHeight="1" x14ac:dyDescent="0.25">
      <c r="B187" s="38"/>
      <c r="C187" s="38"/>
      <c r="D187" s="38"/>
      <c r="E187" s="38"/>
      <c r="F187" s="38"/>
      <c r="G187" s="38"/>
      <c r="H187" s="38"/>
      <c r="I187" s="38"/>
    </row>
    <row r="188" spans="2:9" ht="12.75" customHeight="1" x14ac:dyDescent="0.25">
      <c r="B188" s="38"/>
      <c r="C188" s="38"/>
      <c r="D188" s="38"/>
      <c r="E188" s="38"/>
      <c r="F188" s="38"/>
      <c r="G188" s="38"/>
      <c r="H188" s="38"/>
      <c r="I188" s="38"/>
    </row>
    <row r="189" spans="2:9" ht="12.75" customHeight="1" x14ac:dyDescent="0.25">
      <c r="B189" s="38"/>
      <c r="C189" s="38"/>
      <c r="D189" s="38"/>
      <c r="E189" s="38"/>
      <c r="F189" s="38"/>
      <c r="G189" s="38"/>
      <c r="H189" s="38"/>
      <c r="I189" s="38"/>
    </row>
    <row r="190" spans="2:9" ht="12.75" customHeight="1" x14ac:dyDescent="0.25">
      <c r="B190" s="38"/>
      <c r="C190" s="38"/>
      <c r="D190" s="38"/>
      <c r="E190" s="38"/>
      <c r="F190" s="38"/>
      <c r="G190" s="38"/>
      <c r="H190" s="38"/>
      <c r="I190" s="38"/>
    </row>
    <row r="191" spans="2:9" ht="12.75" customHeight="1" x14ac:dyDescent="0.25">
      <c r="B191" s="38"/>
      <c r="C191" s="38"/>
      <c r="D191" s="38"/>
      <c r="E191" s="38"/>
      <c r="F191" s="38"/>
      <c r="G191" s="38"/>
      <c r="H191" s="38"/>
      <c r="I191" s="38"/>
    </row>
    <row r="192" spans="2:9" ht="12.75" customHeight="1" x14ac:dyDescent="0.25">
      <c r="B192" s="38"/>
      <c r="C192" s="38"/>
      <c r="D192" s="38"/>
      <c r="E192" s="38"/>
      <c r="F192" s="38"/>
      <c r="G192" s="38"/>
      <c r="H192" s="38"/>
      <c r="I192" s="38"/>
    </row>
    <row r="193" spans="2:9" ht="12.75" customHeight="1" x14ac:dyDescent="0.25">
      <c r="B193" s="38"/>
      <c r="C193" s="38"/>
      <c r="D193" s="38"/>
      <c r="E193" s="38"/>
      <c r="F193" s="38"/>
      <c r="G193" s="38"/>
      <c r="H193" s="38"/>
      <c r="I193" s="38"/>
    </row>
    <row r="194" spans="2:9" ht="12.75" customHeight="1" x14ac:dyDescent="0.25">
      <c r="B194" s="38"/>
      <c r="C194" s="38"/>
      <c r="D194" s="38"/>
      <c r="E194" s="38"/>
      <c r="F194" s="38"/>
      <c r="G194" s="38"/>
      <c r="H194" s="38"/>
      <c r="I194" s="38"/>
    </row>
    <row r="195" spans="2:9" ht="12.75" customHeight="1" x14ac:dyDescent="0.25">
      <c r="B195" s="38"/>
      <c r="C195" s="38"/>
      <c r="D195" s="38"/>
      <c r="E195" s="38"/>
      <c r="F195" s="38"/>
      <c r="G195" s="38"/>
      <c r="H195" s="38"/>
      <c r="I195" s="38"/>
    </row>
    <row r="196" spans="2:9" ht="12.75" customHeight="1" x14ac:dyDescent="0.25">
      <c r="B196" s="38"/>
      <c r="C196" s="38"/>
      <c r="D196" s="38"/>
      <c r="E196" s="38"/>
      <c r="F196" s="38"/>
      <c r="G196" s="38"/>
      <c r="H196" s="38"/>
      <c r="I196" s="38"/>
    </row>
    <row r="197" spans="2:9" ht="12.75" customHeight="1" x14ac:dyDescent="0.25">
      <c r="B197" s="38"/>
      <c r="C197" s="38"/>
      <c r="D197" s="38"/>
      <c r="E197" s="38"/>
      <c r="F197" s="38"/>
      <c r="G197" s="38"/>
      <c r="H197" s="38"/>
      <c r="I197" s="38"/>
    </row>
    <row r="198" spans="2:9" ht="12.75" customHeight="1" x14ac:dyDescent="0.25">
      <c r="B198" s="38"/>
      <c r="C198" s="38"/>
      <c r="D198" s="38"/>
      <c r="E198" s="38"/>
      <c r="F198" s="38"/>
      <c r="G198" s="38"/>
      <c r="H198" s="38"/>
      <c r="I198" s="38"/>
    </row>
    <row r="199" spans="2:9" ht="12.75" customHeight="1" x14ac:dyDescent="0.25">
      <c r="B199" s="38"/>
      <c r="C199" s="38"/>
      <c r="D199" s="38"/>
      <c r="E199" s="38"/>
      <c r="F199" s="38"/>
      <c r="G199" s="38"/>
      <c r="H199" s="38"/>
      <c r="I199" s="38"/>
    </row>
    <row r="200" spans="2:9" ht="12.75" customHeight="1" x14ac:dyDescent="0.25">
      <c r="B200" s="38"/>
      <c r="C200" s="38"/>
      <c r="D200" s="38"/>
      <c r="E200" s="38"/>
      <c r="F200" s="38"/>
      <c r="G200" s="38"/>
      <c r="H200" s="38"/>
      <c r="I200" s="38"/>
    </row>
    <row r="201" spans="2:9" ht="12.75" customHeight="1" x14ac:dyDescent="0.25">
      <c r="B201" s="38"/>
      <c r="C201" s="38"/>
      <c r="D201" s="38"/>
      <c r="E201" s="38"/>
      <c r="F201" s="38"/>
      <c r="G201" s="38"/>
      <c r="H201" s="38"/>
      <c r="I201" s="38"/>
    </row>
    <row r="202" spans="2:9" ht="12.75" customHeight="1" x14ac:dyDescent="0.25">
      <c r="B202" s="38"/>
      <c r="C202" s="38"/>
      <c r="D202" s="38"/>
      <c r="E202" s="38"/>
      <c r="F202" s="38"/>
      <c r="G202" s="38"/>
      <c r="H202" s="38"/>
      <c r="I202" s="38"/>
    </row>
    <row r="203" spans="2:9" ht="12.75" customHeight="1" x14ac:dyDescent="0.25">
      <c r="B203" s="38"/>
      <c r="C203" s="38"/>
      <c r="D203" s="38"/>
      <c r="E203" s="38"/>
      <c r="F203" s="38"/>
      <c r="G203" s="38"/>
      <c r="H203" s="38"/>
      <c r="I203" s="38"/>
    </row>
    <row r="204" spans="2:9" ht="12.75" customHeight="1" x14ac:dyDescent="0.25">
      <c r="B204" s="38"/>
      <c r="C204" s="38"/>
      <c r="D204" s="38"/>
      <c r="E204" s="38"/>
      <c r="F204" s="38"/>
      <c r="G204" s="38"/>
      <c r="H204" s="38"/>
      <c r="I204" s="38"/>
    </row>
    <row r="205" spans="2:9" ht="12.75" customHeight="1" x14ac:dyDescent="0.25">
      <c r="B205" s="38"/>
      <c r="C205" s="38"/>
      <c r="D205" s="38"/>
      <c r="E205" s="38"/>
      <c r="F205" s="38"/>
      <c r="G205" s="38"/>
      <c r="H205" s="38"/>
      <c r="I205" s="38"/>
    </row>
    <row r="206" spans="2:9" ht="12.75" customHeight="1" x14ac:dyDescent="0.25">
      <c r="B206" s="38"/>
      <c r="C206" s="38"/>
      <c r="D206" s="38"/>
      <c r="E206" s="38"/>
      <c r="F206" s="38"/>
      <c r="G206" s="38"/>
      <c r="H206" s="38"/>
      <c r="I206" s="38"/>
    </row>
    <row r="207" spans="2:9" ht="12.75" customHeight="1" x14ac:dyDescent="0.25">
      <c r="B207" s="38"/>
      <c r="C207" s="38"/>
      <c r="D207" s="38"/>
      <c r="E207" s="38"/>
      <c r="F207" s="38"/>
      <c r="G207" s="38"/>
      <c r="H207" s="38"/>
      <c r="I207" s="38"/>
    </row>
    <row r="208" spans="2:9" ht="12.75" customHeight="1" x14ac:dyDescent="0.25">
      <c r="B208" s="38"/>
      <c r="C208" s="38"/>
      <c r="D208" s="38"/>
      <c r="E208" s="38"/>
      <c r="F208" s="38"/>
      <c r="G208" s="38"/>
      <c r="H208" s="38"/>
      <c r="I208" s="38"/>
    </row>
    <row r="209" spans="2:9" ht="12.75" customHeight="1" x14ac:dyDescent="0.25">
      <c r="B209" s="38"/>
      <c r="C209" s="38"/>
      <c r="D209" s="38"/>
      <c r="E209" s="38"/>
      <c r="F209" s="38"/>
      <c r="G209" s="38"/>
      <c r="H209" s="38"/>
      <c r="I209" s="38"/>
    </row>
    <row r="210" spans="2:9" ht="12.75" customHeight="1" x14ac:dyDescent="0.25">
      <c r="B210" s="38"/>
      <c r="C210" s="38"/>
      <c r="D210" s="38"/>
      <c r="E210" s="38"/>
      <c r="F210" s="38"/>
      <c r="G210" s="38"/>
      <c r="H210" s="38"/>
      <c r="I210" s="38"/>
    </row>
    <row r="211" spans="2:9" ht="12.75" customHeight="1" x14ac:dyDescent="0.25">
      <c r="B211" s="38"/>
      <c r="C211" s="38"/>
      <c r="D211" s="38"/>
      <c r="E211" s="38"/>
      <c r="F211" s="38"/>
      <c r="G211" s="38"/>
      <c r="H211" s="38"/>
      <c r="I211" s="38"/>
    </row>
    <row r="212" spans="2:9" ht="12.75" customHeight="1" x14ac:dyDescent="0.25">
      <c r="B212" s="38"/>
      <c r="C212" s="38"/>
      <c r="D212" s="38"/>
      <c r="E212" s="38"/>
      <c r="F212" s="38"/>
      <c r="G212" s="38"/>
      <c r="H212" s="38"/>
      <c r="I212" s="38"/>
    </row>
    <row r="213" spans="2:9" ht="12.75" customHeight="1" x14ac:dyDescent="0.25">
      <c r="B213" s="38"/>
      <c r="C213" s="38"/>
      <c r="D213" s="38"/>
      <c r="E213" s="38"/>
      <c r="F213" s="38"/>
      <c r="G213" s="38"/>
      <c r="H213" s="38"/>
      <c r="I213" s="38"/>
    </row>
    <row r="214" spans="2:9" ht="12.75" customHeight="1" x14ac:dyDescent="0.25">
      <c r="B214" s="38"/>
      <c r="C214" s="38"/>
      <c r="D214" s="38"/>
      <c r="E214" s="38"/>
      <c r="F214" s="38"/>
      <c r="G214" s="38"/>
      <c r="H214" s="38"/>
      <c r="I214" s="38"/>
    </row>
    <row r="215" spans="2:9" ht="12.75" customHeight="1" x14ac:dyDescent="0.25">
      <c r="B215" s="38"/>
      <c r="C215" s="38"/>
      <c r="D215" s="38"/>
      <c r="E215" s="38"/>
      <c r="F215" s="38"/>
      <c r="G215" s="38"/>
      <c r="H215" s="38"/>
      <c r="I215" s="38"/>
    </row>
    <row r="216" spans="2:9" ht="12.75" customHeight="1" x14ac:dyDescent="0.25">
      <c r="B216" s="38"/>
      <c r="C216" s="38"/>
      <c r="D216" s="38"/>
      <c r="E216" s="38"/>
      <c r="F216" s="38"/>
      <c r="G216" s="38"/>
      <c r="H216" s="38"/>
      <c r="I216" s="38"/>
    </row>
    <row r="217" spans="2:9" ht="12.75" customHeight="1" x14ac:dyDescent="0.25">
      <c r="B217" s="38"/>
      <c r="C217" s="38"/>
      <c r="D217" s="38"/>
      <c r="E217" s="38"/>
      <c r="F217" s="38"/>
      <c r="G217" s="38"/>
      <c r="H217" s="38"/>
      <c r="I217" s="38"/>
    </row>
    <row r="218" spans="2:9" ht="12.75" customHeight="1" x14ac:dyDescent="0.25">
      <c r="B218" s="38"/>
      <c r="C218" s="38"/>
      <c r="D218" s="38"/>
      <c r="E218" s="38"/>
      <c r="F218" s="38"/>
      <c r="G218" s="38"/>
      <c r="H218" s="38"/>
      <c r="I218" s="38"/>
    </row>
    <row r="219" spans="2:9" ht="12.75" customHeight="1" x14ac:dyDescent="0.25">
      <c r="B219" s="38"/>
      <c r="C219" s="38"/>
      <c r="D219" s="38"/>
      <c r="E219" s="38"/>
      <c r="F219" s="38"/>
      <c r="G219" s="38"/>
      <c r="H219" s="38"/>
      <c r="I219" s="38"/>
    </row>
    <row r="220" spans="2:9" ht="12.75" customHeight="1" x14ac:dyDescent="0.25">
      <c r="B220" s="38"/>
      <c r="C220" s="38"/>
      <c r="D220" s="38"/>
      <c r="E220" s="38"/>
      <c r="F220" s="38"/>
      <c r="G220" s="38"/>
      <c r="H220" s="38"/>
      <c r="I220" s="38"/>
    </row>
    <row r="221" spans="2:9" ht="12.75" customHeight="1" x14ac:dyDescent="0.25">
      <c r="B221" s="38"/>
      <c r="C221" s="38"/>
      <c r="D221" s="38"/>
      <c r="E221" s="38"/>
      <c r="F221" s="38"/>
      <c r="G221" s="38"/>
      <c r="H221" s="38"/>
      <c r="I221" s="38"/>
    </row>
    <row r="222" spans="2:9" ht="12.75" customHeight="1" x14ac:dyDescent="0.25">
      <c r="B222" s="38"/>
      <c r="C222" s="38"/>
      <c r="D222" s="38"/>
      <c r="E222" s="38"/>
      <c r="F222" s="38"/>
      <c r="G222" s="38"/>
      <c r="H222" s="38"/>
      <c r="I222" s="38"/>
    </row>
    <row r="223" spans="2:9" ht="12.75" customHeight="1" x14ac:dyDescent="0.25">
      <c r="B223" s="38"/>
      <c r="C223" s="38"/>
      <c r="D223" s="38"/>
      <c r="E223" s="38"/>
      <c r="F223" s="38"/>
      <c r="G223" s="38"/>
      <c r="H223" s="38"/>
      <c r="I223" s="38"/>
    </row>
    <row r="224" spans="2:9" ht="12.75" customHeight="1" x14ac:dyDescent="0.25">
      <c r="B224" s="38"/>
      <c r="C224" s="38"/>
      <c r="D224" s="38"/>
      <c r="E224" s="38"/>
      <c r="F224" s="38"/>
      <c r="G224" s="38"/>
      <c r="H224" s="38"/>
      <c r="I224" s="38"/>
    </row>
    <row r="225" spans="2:9" ht="12.75" customHeight="1" x14ac:dyDescent="0.25">
      <c r="B225" s="38"/>
      <c r="C225" s="38"/>
      <c r="D225" s="38"/>
      <c r="E225" s="38"/>
      <c r="F225" s="38"/>
      <c r="G225" s="38"/>
      <c r="H225" s="38"/>
      <c r="I225" s="38"/>
    </row>
    <row r="226" spans="2:9" ht="12.75" customHeight="1" x14ac:dyDescent="0.25">
      <c r="B226" s="38"/>
      <c r="C226" s="38"/>
      <c r="D226" s="38"/>
      <c r="E226" s="38"/>
      <c r="F226" s="38"/>
      <c r="G226" s="38"/>
      <c r="H226" s="38"/>
      <c r="I226" s="38"/>
    </row>
    <row r="227" spans="2:9" ht="12.75" customHeight="1" x14ac:dyDescent="0.25">
      <c r="B227" s="38"/>
      <c r="C227" s="38"/>
      <c r="D227" s="38"/>
      <c r="E227" s="38"/>
      <c r="F227" s="38"/>
      <c r="G227" s="38"/>
      <c r="H227" s="38"/>
      <c r="I227" s="38"/>
    </row>
    <row r="228" spans="2:9" ht="12.75" customHeight="1" x14ac:dyDescent="0.25">
      <c r="B228" s="38"/>
      <c r="C228" s="38"/>
      <c r="D228" s="38"/>
      <c r="E228" s="38"/>
      <c r="F228" s="38"/>
      <c r="G228" s="38"/>
      <c r="H228" s="38"/>
      <c r="I228" s="38"/>
    </row>
    <row r="229" spans="2:9" ht="12.75" customHeight="1" x14ac:dyDescent="0.25">
      <c r="B229" s="38"/>
      <c r="C229" s="38"/>
      <c r="D229" s="38"/>
      <c r="E229" s="38"/>
      <c r="F229" s="38"/>
      <c r="G229" s="38"/>
      <c r="H229" s="38"/>
      <c r="I229" s="38"/>
    </row>
    <row r="230" spans="2:9" ht="12.75" customHeight="1" x14ac:dyDescent="0.25">
      <c r="B230" s="38"/>
      <c r="C230" s="38"/>
      <c r="D230" s="38"/>
      <c r="E230" s="38"/>
      <c r="F230" s="38"/>
      <c r="G230" s="38"/>
      <c r="H230" s="38"/>
      <c r="I230" s="38"/>
    </row>
    <row r="231" spans="2:9" ht="12.75" customHeight="1" x14ac:dyDescent="0.25">
      <c r="B231" s="38"/>
      <c r="C231" s="38"/>
      <c r="D231" s="38"/>
      <c r="E231" s="38"/>
      <c r="F231" s="38"/>
      <c r="G231" s="38"/>
      <c r="H231" s="38"/>
      <c r="I231" s="38"/>
    </row>
    <row r="232" spans="2:9" ht="12.75" customHeight="1" x14ac:dyDescent="0.25">
      <c r="B232" s="38"/>
      <c r="C232" s="38"/>
      <c r="D232" s="38"/>
      <c r="E232" s="38"/>
      <c r="F232" s="38"/>
      <c r="G232" s="38"/>
      <c r="H232" s="38"/>
      <c r="I232" s="38"/>
    </row>
    <row r="233" spans="2:9" ht="12.75" customHeight="1" x14ac:dyDescent="0.25">
      <c r="B233" s="38"/>
      <c r="C233" s="38"/>
      <c r="D233" s="38"/>
      <c r="E233" s="38"/>
      <c r="F233" s="38"/>
      <c r="G233" s="38"/>
      <c r="H233" s="38"/>
      <c r="I233" s="38"/>
    </row>
    <row r="234" spans="2:9" ht="12.75" customHeight="1" x14ac:dyDescent="0.25">
      <c r="B234" s="38"/>
      <c r="C234" s="38"/>
      <c r="D234" s="38"/>
      <c r="E234" s="38"/>
      <c r="F234" s="38"/>
      <c r="G234" s="38"/>
      <c r="H234" s="38"/>
      <c r="I234" s="38"/>
    </row>
    <row r="235" spans="2:9" ht="12.75" customHeight="1" x14ac:dyDescent="0.25">
      <c r="B235" s="38"/>
      <c r="C235" s="38"/>
      <c r="D235" s="38"/>
      <c r="E235" s="38"/>
      <c r="F235" s="38"/>
      <c r="G235" s="38"/>
      <c r="H235" s="38"/>
      <c r="I235" s="38"/>
    </row>
    <row r="236" spans="2:9" ht="12.75" customHeight="1" x14ac:dyDescent="0.25">
      <c r="B236" s="38"/>
      <c r="C236" s="38"/>
      <c r="D236" s="38"/>
      <c r="E236" s="38"/>
      <c r="F236" s="38"/>
      <c r="G236" s="38"/>
      <c r="H236" s="38"/>
      <c r="I236" s="38"/>
    </row>
    <row r="237" spans="2:9" ht="12.75" customHeight="1" x14ac:dyDescent="0.25">
      <c r="B237" s="38"/>
      <c r="C237" s="38"/>
      <c r="D237" s="38"/>
      <c r="E237" s="38"/>
      <c r="F237" s="38"/>
      <c r="G237" s="38"/>
      <c r="H237" s="38"/>
      <c r="I237" s="38"/>
    </row>
    <row r="238" spans="2:9" ht="12.75" customHeight="1" x14ac:dyDescent="0.25">
      <c r="B238" s="38"/>
      <c r="C238" s="38"/>
      <c r="D238" s="38"/>
      <c r="E238" s="38"/>
      <c r="F238" s="38"/>
      <c r="G238" s="38"/>
      <c r="H238" s="38"/>
      <c r="I238" s="38"/>
    </row>
    <row r="239" spans="2:9" ht="12.75" customHeight="1" x14ac:dyDescent="0.25">
      <c r="B239" s="38"/>
      <c r="C239" s="38"/>
      <c r="D239" s="38"/>
      <c r="E239" s="38"/>
      <c r="F239" s="38"/>
      <c r="G239" s="38"/>
      <c r="H239" s="38"/>
      <c r="I239" s="38"/>
    </row>
    <row r="240" spans="2:9" ht="12.75" customHeight="1" x14ac:dyDescent="0.25">
      <c r="B240" s="38"/>
      <c r="C240" s="38"/>
      <c r="D240" s="38"/>
      <c r="E240" s="38"/>
      <c r="F240" s="38"/>
      <c r="G240" s="38"/>
      <c r="H240" s="38"/>
      <c r="I240" s="38"/>
    </row>
    <row r="241" spans="2:9" ht="12.75" customHeight="1" x14ac:dyDescent="0.25">
      <c r="B241" s="38"/>
      <c r="C241" s="38"/>
      <c r="D241" s="38"/>
      <c r="E241" s="38"/>
      <c r="F241" s="38"/>
      <c r="G241" s="38"/>
      <c r="H241" s="38"/>
      <c r="I241" s="38"/>
    </row>
    <row r="242" spans="2:9" ht="12.75" customHeight="1" x14ac:dyDescent="0.25">
      <c r="B242" s="38"/>
      <c r="C242" s="38"/>
      <c r="D242" s="38"/>
      <c r="E242" s="38"/>
      <c r="F242" s="38"/>
      <c r="G242" s="38"/>
      <c r="H242" s="38"/>
      <c r="I242" s="38"/>
    </row>
    <row r="243" spans="2:9" ht="12.75" customHeight="1" x14ac:dyDescent="0.25">
      <c r="B243" s="38"/>
      <c r="C243" s="38"/>
      <c r="D243" s="38"/>
      <c r="E243" s="38"/>
      <c r="F243" s="38"/>
      <c r="G243" s="38"/>
      <c r="H243" s="38"/>
      <c r="I243" s="38"/>
    </row>
    <row r="244" spans="2:9" ht="12.75" customHeight="1" x14ac:dyDescent="0.25">
      <c r="B244" s="38"/>
      <c r="C244" s="38"/>
      <c r="D244" s="38"/>
      <c r="E244" s="38"/>
      <c r="F244" s="38"/>
      <c r="G244" s="38"/>
      <c r="H244" s="38"/>
      <c r="I244" s="38"/>
    </row>
    <row r="245" spans="2:9" ht="15.75" customHeight="1" x14ac:dyDescent="0.25"/>
    <row r="246" spans="2:9" ht="15.75" customHeight="1" x14ac:dyDescent="0.25"/>
    <row r="247" spans="2:9" ht="15.75" customHeight="1" x14ac:dyDescent="0.25"/>
    <row r="248" spans="2:9" ht="15.75" customHeight="1" x14ac:dyDescent="0.25"/>
    <row r="249" spans="2:9" ht="15.75" customHeight="1" x14ac:dyDescent="0.25"/>
    <row r="250" spans="2:9" ht="15.75" customHeight="1" x14ac:dyDescent="0.25"/>
    <row r="251" spans="2:9" ht="15.75" customHeight="1" x14ac:dyDescent="0.25"/>
    <row r="252" spans="2:9" ht="15.75" customHeight="1" x14ac:dyDescent="0.25"/>
    <row r="253" spans="2:9" ht="15.75" customHeight="1" x14ac:dyDescent="0.25"/>
    <row r="254" spans="2:9" ht="15.75" customHeight="1" x14ac:dyDescent="0.25"/>
    <row r="255" spans="2:9" ht="15.75" customHeight="1" x14ac:dyDescent="0.25"/>
    <row r="256" spans="2:9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15748031496062992" right="0.15748031496062992" top="3.937007874015748E-2" bottom="0.1574803149606299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1000"/>
  <sheetViews>
    <sheetView workbookViewId="0"/>
  </sheetViews>
  <sheetFormatPr defaultColWidth="14.44140625" defaultRowHeight="15" customHeight="1" x14ac:dyDescent="0.25"/>
  <cols>
    <col min="1" max="1" width="32.33203125" customWidth="1"/>
    <col min="2" max="2" width="13.33203125" customWidth="1"/>
    <col min="3" max="4" width="13.109375" customWidth="1"/>
    <col min="5" max="5" width="13" customWidth="1"/>
    <col min="6" max="6" width="13.109375" customWidth="1"/>
    <col min="7" max="7" width="12.6640625" customWidth="1"/>
    <col min="8" max="8" width="11.88671875" customWidth="1"/>
    <col min="9" max="9" width="13.6640625" customWidth="1"/>
    <col min="10" max="10" width="9.88671875" customWidth="1"/>
  </cols>
  <sheetData>
    <row r="1" spans="1:10" ht="12.75" customHeight="1" x14ac:dyDescent="0.25">
      <c r="A1" s="54" t="s">
        <v>193</v>
      </c>
      <c r="B1" s="55"/>
      <c r="C1" s="56"/>
      <c r="D1" s="56"/>
      <c r="E1" s="56"/>
      <c r="F1" s="56"/>
      <c r="G1" s="56"/>
      <c r="H1" s="56"/>
      <c r="I1" s="56"/>
      <c r="J1" s="57"/>
    </row>
    <row r="2" spans="1:10" ht="12.75" customHeight="1" x14ac:dyDescent="0.25">
      <c r="A2" s="54" t="s">
        <v>1</v>
      </c>
      <c r="B2" s="56"/>
      <c r="C2" s="56"/>
      <c r="D2" s="56"/>
      <c r="E2" s="56"/>
      <c r="F2" s="56"/>
      <c r="G2" s="56"/>
      <c r="H2" s="56"/>
      <c r="I2" s="56"/>
      <c r="J2" s="57"/>
    </row>
    <row r="3" spans="1:10" ht="12.75" customHeight="1" x14ac:dyDescent="0.25">
      <c r="A3" s="57" t="s">
        <v>204</v>
      </c>
      <c r="B3" s="56"/>
      <c r="C3" s="56"/>
      <c r="D3" s="56"/>
      <c r="E3" s="56"/>
      <c r="F3" s="56">
        <f>41159.26*25%</f>
        <v>10289.815000000001</v>
      </c>
      <c r="G3" s="56"/>
      <c r="H3" s="56"/>
      <c r="I3" s="56"/>
      <c r="J3" s="57"/>
    </row>
    <row r="4" spans="1:10" ht="12.75" customHeight="1" x14ac:dyDescent="0.25">
      <c r="A4" s="57"/>
      <c r="B4" s="56"/>
      <c r="C4" s="55" t="s">
        <v>3</v>
      </c>
      <c r="D4" s="55"/>
      <c r="E4" s="55">
        <f>F3/2</f>
        <v>5144.9075000000003</v>
      </c>
      <c r="F4" s="56"/>
      <c r="G4" s="56"/>
      <c r="H4" s="56"/>
      <c r="I4" s="56"/>
      <c r="J4" s="57"/>
    </row>
    <row r="5" spans="1:10" ht="12.75" customHeight="1" x14ac:dyDescent="0.25">
      <c r="A5" s="57"/>
      <c r="B5" s="56"/>
      <c r="C5" s="55" t="s">
        <v>4</v>
      </c>
      <c r="D5" s="55"/>
      <c r="E5" s="55">
        <f>F3/2</f>
        <v>5144.9075000000003</v>
      </c>
      <c r="F5" s="56"/>
      <c r="G5" s="56"/>
      <c r="H5" s="56"/>
      <c r="I5" s="56"/>
      <c r="J5" s="57"/>
    </row>
    <row r="6" spans="1:10" ht="12.75" customHeight="1" x14ac:dyDescent="0.25">
      <c r="A6" s="57" t="s">
        <v>5</v>
      </c>
      <c r="B6" s="56"/>
      <c r="C6" s="56"/>
      <c r="D6" s="56"/>
      <c r="E6" s="56"/>
      <c r="F6" s="56">
        <v>14.5</v>
      </c>
      <c r="G6" s="56"/>
      <c r="H6" s="56"/>
      <c r="I6" s="56"/>
      <c r="J6" s="57"/>
    </row>
    <row r="7" spans="1:10" ht="12.75" customHeight="1" x14ac:dyDescent="0.25">
      <c r="A7" s="57" t="s">
        <v>7</v>
      </c>
      <c r="B7" s="56"/>
      <c r="C7" s="56"/>
      <c r="D7" s="56"/>
      <c r="E7" s="56"/>
      <c r="F7" s="56">
        <v>12.5</v>
      </c>
      <c r="G7" s="56"/>
      <c r="H7" s="56"/>
      <c r="I7" s="56"/>
      <c r="J7" s="57"/>
    </row>
    <row r="8" spans="1:10" ht="12.75" customHeight="1" x14ac:dyDescent="0.25">
      <c r="A8" s="57"/>
      <c r="B8" s="56"/>
      <c r="C8" s="56"/>
      <c r="D8" s="56"/>
      <c r="E8" s="56"/>
      <c r="F8" s="56"/>
      <c r="G8" s="56"/>
      <c r="H8" s="56"/>
      <c r="I8" s="56"/>
      <c r="J8" s="57"/>
    </row>
    <row r="9" spans="1:10" ht="12.75" customHeight="1" x14ac:dyDescent="0.25">
      <c r="A9" s="57" t="s">
        <v>8</v>
      </c>
      <c r="B9" s="56"/>
      <c r="C9" s="56"/>
      <c r="D9" s="56"/>
      <c r="E9" s="56"/>
      <c r="F9" s="56"/>
      <c r="G9" s="56"/>
      <c r="H9" s="56"/>
      <c r="I9" s="56"/>
      <c r="J9" s="57"/>
    </row>
    <row r="10" spans="1:10" ht="12.75" customHeight="1" x14ac:dyDescent="0.25">
      <c r="A10" s="57"/>
      <c r="B10" s="56"/>
      <c r="C10" s="56"/>
      <c r="D10" s="56"/>
      <c r="E10" s="56"/>
      <c r="F10" s="56">
        <v>2653.2</v>
      </c>
      <c r="G10" s="56"/>
      <c r="H10" s="56"/>
      <c r="I10" s="56"/>
      <c r="J10" s="57"/>
    </row>
    <row r="11" spans="1:10" ht="12.75" customHeight="1" x14ac:dyDescent="0.25">
      <c r="A11" s="57"/>
      <c r="B11" s="56"/>
      <c r="C11" s="55" t="s">
        <v>183</v>
      </c>
      <c r="D11" s="55"/>
      <c r="E11" s="55">
        <f>(F10/17*8)+385</f>
        <v>1633.5647058823529</v>
      </c>
      <c r="F11" s="56"/>
      <c r="G11" s="56"/>
      <c r="H11" s="56"/>
      <c r="I11" s="56"/>
      <c r="J11" s="57"/>
    </row>
    <row r="12" spans="1:10" ht="12.75" customHeight="1" x14ac:dyDescent="0.25">
      <c r="A12" s="57"/>
      <c r="B12" s="56"/>
      <c r="C12" s="55" t="s">
        <v>184</v>
      </c>
      <c r="D12" s="55"/>
      <c r="E12" s="55">
        <f>F10/17*9</f>
        <v>1404.6352941176469</v>
      </c>
      <c r="F12" s="56"/>
      <c r="G12" s="56"/>
      <c r="H12" s="56"/>
      <c r="I12" s="56"/>
      <c r="J12" s="57"/>
    </row>
    <row r="13" spans="1:10" ht="12.75" customHeight="1" x14ac:dyDescent="0.25">
      <c r="A13" s="57" t="s">
        <v>63</v>
      </c>
      <c r="B13" s="56"/>
      <c r="C13" s="55" t="s">
        <v>195</v>
      </c>
      <c r="D13" s="56"/>
      <c r="E13" s="55">
        <v>2000</v>
      </c>
      <c r="F13" s="56">
        <v>2000</v>
      </c>
      <c r="G13" s="56"/>
      <c r="H13" s="56"/>
      <c r="I13" s="56"/>
      <c r="J13" s="57"/>
    </row>
    <row r="14" spans="1:10" ht="12.75" customHeight="1" x14ac:dyDescent="0.25">
      <c r="A14" s="57" t="s">
        <v>98</v>
      </c>
      <c r="B14" s="56"/>
      <c r="C14" s="56"/>
      <c r="D14" s="56"/>
      <c r="E14" s="56"/>
      <c r="F14" s="56">
        <f>F3+F10+F13</f>
        <v>14943.014999999999</v>
      </c>
      <c r="G14" s="56"/>
      <c r="H14" s="56"/>
      <c r="I14" s="56"/>
      <c r="J14" s="57"/>
    </row>
    <row r="15" spans="1:10" ht="12.75" customHeight="1" x14ac:dyDescent="0.25">
      <c r="A15" s="57"/>
      <c r="B15" s="56"/>
      <c r="C15" s="56"/>
      <c r="D15" s="56"/>
      <c r="E15" s="56"/>
      <c r="F15" s="56"/>
      <c r="G15" s="56"/>
      <c r="H15" s="56"/>
      <c r="I15" s="56"/>
      <c r="J15" s="57"/>
    </row>
    <row r="16" spans="1:10" ht="12.75" customHeight="1" x14ac:dyDescent="0.25">
      <c r="A16" s="54" t="s">
        <v>196</v>
      </c>
      <c r="B16" s="55"/>
      <c r="C16" s="56"/>
      <c r="D16" s="56"/>
      <c r="E16" s="56"/>
      <c r="F16" s="56"/>
      <c r="G16" s="56"/>
      <c r="H16" s="56"/>
      <c r="I16" s="56"/>
      <c r="J16" s="57"/>
    </row>
    <row r="17" spans="1:10" ht="12.75" customHeight="1" x14ac:dyDescent="0.25">
      <c r="A17" s="54" t="s">
        <v>197</v>
      </c>
      <c r="B17" s="55"/>
      <c r="C17" s="56"/>
      <c r="D17" s="56"/>
      <c r="E17" s="56"/>
      <c r="F17" s="56"/>
      <c r="G17" s="56"/>
      <c r="H17" s="56"/>
      <c r="I17" s="56"/>
      <c r="J17" s="57"/>
    </row>
    <row r="18" spans="1:10" ht="12.75" customHeight="1" x14ac:dyDescent="0.25">
      <c r="A18" s="58"/>
      <c r="B18" s="59"/>
      <c r="C18" s="59"/>
      <c r="D18" s="59"/>
      <c r="E18" s="59"/>
      <c r="F18" s="59"/>
      <c r="G18" s="59"/>
      <c r="H18" s="59"/>
      <c r="I18" s="59"/>
      <c r="J18" s="58"/>
    </row>
    <row r="19" spans="1:10" ht="12.75" customHeight="1" x14ac:dyDescent="0.25">
      <c r="A19" s="60" t="s">
        <v>16</v>
      </c>
      <c r="B19" s="61" t="s">
        <v>17</v>
      </c>
      <c r="C19" s="61" t="s">
        <v>152</v>
      </c>
      <c r="D19" s="61" t="s">
        <v>102</v>
      </c>
      <c r="E19" s="73" t="s">
        <v>198</v>
      </c>
      <c r="F19" s="61" t="s">
        <v>187</v>
      </c>
      <c r="G19" s="61" t="s">
        <v>105</v>
      </c>
      <c r="H19" s="61" t="s">
        <v>188</v>
      </c>
      <c r="I19" s="61" t="s">
        <v>24</v>
      </c>
      <c r="J19" s="62"/>
    </row>
    <row r="20" spans="1:10" ht="12.75" customHeight="1" x14ac:dyDescent="0.25">
      <c r="A20" s="63" t="s">
        <v>107</v>
      </c>
      <c r="B20" s="55"/>
      <c r="C20" s="56"/>
      <c r="D20" s="56">
        <v>500</v>
      </c>
      <c r="E20" s="56">
        <v>248.56</v>
      </c>
      <c r="F20" s="56">
        <v>0</v>
      </c>
      <c r="G20" s="56">
        <v>500</v>
      </c>
      <c r="H20" s="56">
        <v>385</v>
      </c>
      <c r="I20" s="56">
        <f t="shared" ref="I20:I24" si="0">C20+D20+E20+F20+G20+H20</f>
        <v>1633.56</v>
      </c>
      <c r="J20" s="64"/>
    </row>
    <row r="21" spans="1:10" ht="12.75" customHeight="1" x14ac:dyDescent="0.25">
      <c r="A21" s="63"/>
      <c r="B21" s="55"/>
      <c r="C21" s="56">
        <v>0</v>
      </c>
      <c r="D21" s="56">
        <v>0</v>
      </c>
      <c r="E21" s="56">
        <v>0</v>
      </c>
      <c r="F21" s="56">
        <v>0</v>
      </c>
      <c r="G21" s="56">
        <v>0</v>
      </c>
      <c r="H21" s="56">
        <v>0</v>
      </c>
      <c r="I21" s="56">
        <f t="shared" si="0"/>
        <v>0</v>
      </c>
      <c r="J21" s="64"/>
    </row>
    <row r="22" spans="1:10" ht="12.75" customHeight="1" x14ac:dyDescent="0.25">
      <c r="A22" s="63"/>
      <c r="B22" s="55">
        <v>0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  <c r="H22" s="56">
        <v>0</v>
      </c>
      <c r="I22" s="56">
        <f t="shared" si="0"/>
        <v>0</v>
      </c>
      <c r="J22" s="64"/>
    </row>
    <row r="23" spans="1:10" ht="12.75" customHeight="1" x14ac:dyDescent="0.25">
      <c r="A23" s="63" t="s">
        <v>189</v>
      </c>
      <c r="B23" s="55">
        <f>E4</f>
        <v>5144.9075000000003</v>
      </c>
      <c r="C23" s="55">
        <f>(B23/6)+(379.87/4)</f>
        <v>952.45208333333335</v>
      </c>
      <c r="D23" s="55">
        <f>(B23/6)+(379.87/4)</f>
        <v>952.45208333333335</v>
      </c>
      <c r="E23" s="55">
        <f>(B23/6)*72.3%</f>
        <v>619.96135375000006</v>
      </c>
      <c r="F23" s="55">
        <f>(B23/6)+(379.87/4)</f>
        <v>952.45208333333335</v>
      </c>
      <c r="G23" s="55">
        <f>(B23/6)+(379.87/4)</f>
        <v>952.45208333333335</v>
      </c>
      <c r="H23" s="55">
        <f>(B23/6)*83.4%</f>
        <v>715.14214250000009</v>
      </c>
      <c r="I23" s="56">
        <f t="shared" si="0"/>
        <v>5144.9118295833332</v>
      </c>
      <c r="J23" s="64"/>
    </row>
    <row r="24" spans="1:10" ht="12.75" customHeight="1" x14ac:dyDescent="0.25">
      <c r="A24" s="65"/>
      <c r="B24" s="56"/>
      <c r="C24" s="56"/>
      <c r="D24" s="56"/>
      <c r="E24" s="56"/>
      <c r="F24" s="56"/>
      <c r="G24" s="56"/>
      <c r="H24" s="56"/>
      <c r="I24" s="56">
        <f t="shared" si="0"/>
        <v>0</v>
      </c>
      <c r="J24" s="64"/>
    </row>
    <row r="25" spans="1:10" ht="12.75" customHeight="1" x14ac:dyDescent="0.25">
      <c r="A25" s="63" t="s">
        <v>24</v>
      </c>
      <c r="B25" s="55"/>
      <c r="C25" s="56">
        <f t="shared" ref="C25:H25" si="1">SUM(C20:C24)</f>
        <v>952.45208333333335</v>
      </c>
      <c r="D25" s="56">
        <f t="shared" si="1"/>
        <v>1452.4520833333333</v>
      </c>
      <c r="E25" s="56">
        <f t="shared" si="1"/>
        <v>868.52135375000012</v>
      </c>
      <c r="F25" s="56">
        <f t="shared" si="1"/>
        <v>952.45208333333335</v>
      </c>
      <c r="G25" s="56">
        <f t="shared" si="1"/>
        <v>1452.4520833333333</v>
      </c>
      <c r="H25" s="56">
        <f t="shared" si="1"/>
        <v>1100.1421425000001</v>
      </c>
      <c r="I25" s="56">
        <f>I20+I21+I22+I23+I24</f>
        <v>6778.4718295833336</v>
      </c>
      <c r="J25" s="64"/>
    </row>
    <row r="26" spans="1:10" ht="12.75" customHeight="1" x14ac:dyDescent="0.25">
      <c r="A26" s="65"/>
      <c r="B26" s="56"/>
      <c r="C26" s="56"/>
      <c r="D26" s="56"/>
      <c r="E26" s="56"/>
      <c r="F26" s="56"/>
      <c r="G26" s="55" t="s">
        <v>26</v>
      </c>
      <c r="H26" s="55">
        <f>E11-I20</f>
        <v>4.7058823529368965E-3</v>
      </c>
      <c r="I26" s="56"/>
      <c r="J26" s="64"/>
    </row>
    <row r="27" spans="1:10" ht="12.75" customHeight="1" x14ac:dyDescent="0.25">
      <c r="A27" s="66"/>
      <c r="B27" s="67"/>
      <c r="C27" s="67"/>
      <c r="D27" s="67"/>
      <c r="E27" s="67"/>
      <c r="F27" s="67"/>
      <c r="G27" s="68" t="s">
        <v>27</v>
      </c>
      <c r="H27" s="68">
        <f>E4-I21-I22-I23-I24</f>
        <v>-4.3295833329466404E-3</v>
      </c>
      <c r="I27" s="67"/>
      <c r="J27" s="69"/>
    </row>
    <row r="28" spans="1:10" ht="12.75" customHeight="1" x14ac:dyDescent="0.25">
      <c r="A28" s="70"/>
      <c r="B28" s="38"/>
      <c r="C28" s="38"/>
      <c r="D28" s="38"/>
      <c r="E28" s="38"/>
      <c r="F28" s="38"/>
      <c r="G28" s="38"/>
      <c r="H28" s="38"/>
      <c r="I28" s="38"/>
      <c r="J28" s="70"/>
    </row>
    <row r="29" spans="1:10" ht="12.75" customHeight="1" x14ac:dyDescent="0.25">
      <c r="A29" s="60" t="s">
        <v>28</v>
      </c>
      <c r="B29" s="61" t="s">
        <v>17</v>
      </c>
      <c r="C29" s="71" t="s">
        <v>155</v>
      </c>
      <c r="D29" s="71" t="s">
        <v>156</v>
      </c>
      <c r="E29" s="71" t="s">
        <v>157</v>
      </c>
      <c r="F29" s="71" t="s">
        <v>180</v>
      </c>
      <c r="G29" s="71" t="s">
        <v>159</v>
      </c>
      <c r="H29" s="71" t="s">
        <v>160</v>
      </c>
      <c r="I29" s="61" t="s">
        <v>24</v>
      </c>
      <c r="J29" s="62"/>
    </row>
    <row r="30" spans="1:10" ht="12.75" customHeight="1" x14ac:dyDescent="0.25">
      <c r="A30" s="63" t="s">
        <v>161</v>
      </c>
      <c r="B30" s="55">
        <v>156</v>
      </c>
      <c r="C30" s="56">
        <f>156*4</f>
        <v>624</v>
      </c>
      <c r="D30" s="56">
        <v>156</v>
      </c>
      <c r="E30" s="56">
        <v>0</v>
      </c>
      <c r="F30" s="56">
        <v>156</v>
      </c>
      <c r="G30" s="56">
        <v>156</v>
      </c>
      <c r="H30" s="56">
        <f>2*B30</f>
        <v>312</v>
      </c>
      <c r="I30" s="56">
        <f t="shared" ref="I30:I33" si="2">C30+D30+E30+F30+G30+H30</f>
        <v>1404</v>
      </c>
      <c r="J30" s="64"/>
    </row>
    <row r="31" spans="1:10" ht="12.75" customHeight="1" x14ac:dyDescent="0.25">
      <c r="A31" s="63"/>
      <c r="B31" s="55"/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f t="shared" si="2"/>
        <v>0</v>
      </c>
      <c r="J31" s="64"/>
    </row>
    <row r="32" spans="1:10" ht="12.75" customHeight="1" x14ac:dyDescent="0.25">
      <c r="A32" s="63" t="s">
        <v>142</v>
      </c>
      <c r="B32" s="55">
        <v>200</v>
      </c>
      <c r="C32" s="56">
        <f>6*B32</f>
        <v>1200</v>
      </c>
      <c r="D32" s="56">
        <v>0</v>
      </c>
      <c r="E32" s="56">
        <v>0</v>
      </c>
      <c r="F32" s="56">
        <v>0</v>
      </c>
      <c r="G32" s="56">
        <v>0</v>
      </c>
      <c r="H32" s="56">
        <v>0</v>
      </c>
      <c r="I32" s="56">
        <f t="shared" si="2"/>
        <v>1200</v>
      </c>
      <c r="J32" s="64"/>
    </row>
    <row r="33" spans="1:10" ht="12.75" customHeight="1" x14ac:dyDescent="0.25">
      <c r="A33" s="63" t="s">
        <v>199</v>
      </c>
      <c r="B33" s="55">
        <v>400</v>
      </c>
      <c r="C33" s="56"/>
      <c r="D33" s="56">
        <v>0</v>
      </c>
      <c r="E33" s="56">
        <v>0</v>
      </c>
      <c r="F33" s="56">
        <v>0</v>
      </c>
      <c r="G33" s="56">
        <f t="shared" ref="G33:G36" si="3">B33*3</f>
        <v>1200</v>
      </c>
      <c r="H33" s="56">
        <f t="shared" ref="H33:H36" si="4">B33*3</f>
        <v>1200</v>
      </c>
      <c r="I33" s="56">
        <f t="shared" si="2"/>
        <v>2400</v>
      </c>
      <c r="J33" s="64"/>
    </row>
    <row r="34" spans="1:10" ht="12.75" customHeight="1" x14ac:dyDescent="0.25">
      <c r="A34" s="63"/>
      <c r="B34" s="55">
        <v>0</v>
      </c>
      <c r="C34" s="56">
        <f>B34*6</f>
        <v>0</v>
      </c>
      <c r="D34" s="56">
        <f>B34*2</f>
        <v>0</v>
      </c>
      <c r="E34" s="56">
        <f>B34*3</f>
        <v>0</v>
      </c>
      <c r="F34" s="56">
        <f>B34*2</f>
        <v>0</v>
      </c>
      <c r="G34" s="56">
        <f t="shared" si="3"/>
        <v>0</v>
      </c>
      <c r="H34" s="56">
        <f t="shared" si="4"/>
        <v>0</v>
      </c>
      <c r="I34" s="56">
        <f>SUM(C34:H34)</f>
        <v>0</v>
      </c>
      <c r="J34" s="64"/>
    </row>
    <row r="35" spans="1:10" ht="12.75" customHeight="1" x14ac:dyDescent="0.25">
      <c r="A35" s="63"/>
      <c r="B35" s="55"/>
      <c r="C35" s="56">
        <v>0</v>
      </c>
      <c r="D35" s="56">
        <v>0</v>
      </c>
      <c r="E35" s="56">
        <v>0</v>
      </c>
      <c r="F35" s="56">
        <v>0</v>
      </c>
      <c r="G35" s="56">
        <f t="shared" si="3"/>
        <v>0</v>
      </c>
      <c r="H35" s="56">
        <f t="shared" si="4"/>
        <v>0</v>
      </c>
      <c r="I35" s="56">
        <f t="shared" ref="I35:I36" si="5">C35+D35+E35+F35+G35+H35</f>
        <v>0</v>
      </c>
      <c r="J35" s="64"/>
    </row>
    <row r="36" spans="1:10" ht="12.75" customHeight="1" x14ac:dyDescent="0.25">
      <c r="A36" s="63" t="s">
        <v>205</v>
      </c>
      <c r="B36" s="55">
        <v>100</v>
      </c>
      <c r="C36" s="56">
        <v>0</v>
      </c>
      <c r="D36" s="56">
        <v>0</v>
      </c>
      <c r="E36" s="56">
        <v>0</v>
      </c>
      <c r="F36" s="56">
        <f>B36*2</f>
        <v>200</v>
      </c>
      <c r="G36" s="56">
        <f t="shared" si="3"/>
        <v>300</v>
      </c>
      <c r="H36" s="56">
        <f t="shared" si="4"/>
        <v>300</v>
      </c>
      <c r="I36" s="56">
        <f t="shared" si="5"/>
        <v>800</v>
      </c>
      <c r="J36" s="64"/>
    </row>
    <row r="37" spans="1:10" ht="12.75" customHeight="1" x14ac:dyDescent="0.25">
      <c r="A37" s="63" t="s">
        <v>206</v>
      </c>
      <c r="B37" s="55">
        <v>250</v>
      </c>
      <c r="C37" s="56">
        <v>0</v>
      </c>
      <c r="D37" s="56">
        <v>0</v>
      </c>
      <c r="E37" s="56">
        <f>B37*3</f>
        <v>750</v>
      </c>
      <c r="F37" s="56">
        <v>0</v>
      </c>
      <c r="G37" s="56">
        <v>0</v>
      </c>
      <c r="H37" s="56">
        <v>0</v>
      </c>
      <c r="I37" s="56">
        <f>E37</f>
        <v>750</v>
      </c>
      <c r="J37" s="64"/>
    </row>
    <row r="38" spans="1:10" ht="12.75" customHeight="1" x14ac:dyDescent="0.25">
      <c r="A38" s="63"/>
      <c r="B38" s="55"/>
      <c r="C38" s="56">
        <v>0</v>
      </c>
      <c r="D38" s="56">
        <f>B38*2</f>
        <v>0</v>
      </c>
      <c r="E38" s="56">
        <v>0</v>
      </c>
      <c r="F38" s="56">
        <v>0</v>
      </c>
      <c r="G38" s="56">
        <v>0</v>
      </c>
      <c r="H38" s="56">
        <v>0</v>
      </c>
      <c r="I38" s="56">
        <f>C38+D38+E38+F38+G38+H38</f>
        <v>0</v>
      </c>
      <c r="J38" s="64"/>
    </row>
    <row r="39" spans="1:10" ht="12.75" customHeight="1" x14ac:dyDescent="0.25">
      <c r="A39" s="63"/>
      <c r="B39" s="55"/>
      <c r="C39" s="56"/>
      <c r="D39" s="56"/>
      <c r="E39" s="56">
        <f>B39*4</f>
        <v>0</v>
      </c>
      <c r="F39" s="56"/>
      <c r="G39" s="56"/>
      <c r="H39" s="56"/>
      <c r="I39" s="56">
        <f>E39</f>
        <v>0</v>
      </c>
      <c r="J39" s="64"/>
    </row>
    <row r="40" spans="1:10" ht="12.75" customHeight="1" x14ac:dyDescent="0.25">
      <c r="A40" s="63" t="s">
        <v>24</v>
      </c>
      <c r="B40" s="55"/>
      <c r="C40" s="56">
        <f t="shared" ref="C40:H40" si="6">SUM(C30:C39)</f>
        <v>1824</v>
      </c>
      <c r="D40" s="56">
        <f t="shared" si="6"/>
        <v>156</v>
      </c>
      <c r="E40" s="56">
        <f t="shared" si="6"/>
        <v>750</v>
      </c>
      <c r="F40" s="56">
        <f t="shared" si="6"/>
        <v>356</v>
      </c>
      <c r="G40" s="56">
        <f t="shared" si="6"/>
        <v>1656</v>
      </c>
      <c r="H40" s="56">
        <f t="shared" si="6"/>
        <v>1812</v>
      </c>
      <c r="I40" s="56">
        <f>I30+I31+I32+I33+I34+I35+I36+I37+I38+I39</f>
        <v>6554</v>
      </c>
      <c r="J40" s="64"/>
    </row>
    <row r="41" spans="1:10" ht="12.75" customHeight="1" x14ac:dyDescent="0.25">
      <c r="A41" s="65"/>
      <c r="B41" s="56"/>
      <c r="C41" s="56"/>
      <c r="D41" s="56"/>
      <c r="E41" s="56"/>
      <c r="F41" s="56"/>
      <c r="G41" s="55" t="s">
        <v>26</v>
      </c>
      <c r="H41" s="55">
        <f>E12-I30</f>
        <v>0.63529411764693577</v>
      </c>
      <c r="I41" s="56"/>
      <c r="J41" s="64"/>
    </row>
    <row r="42" spans="1:10" ht="12.75" customHeight="1" x14ac:dyDescent="0.25">
      <c r="A42" s="66"/>
      <c r="B42" s="67"/>
      <c r="C42" s="67"/>
      <c r="D42" s="67"/>
      <c r="E42" s="67"/>
      <c r="F42" s="67"/>
      <c r="G42" s="68" t="s">
        <v>27</v>
      </c>
      <c r="H42" s="68">
        <f>E5-I31-I32-I33-I34-I35-I36-I37-I38-I39</f>
        <v>-5.0924999999997453</v>
      </c>
      <c r="I42" s="67" t="s">
        <v>42</v>
      </c>
      <c r="J42" s="72"/>
    </row>
    <row r="43" spans="1:10" ht="12.75" customHeight="1" x14ac:dyDescent="0.25">
      <c r="A43" s="36" t="s">
        <v>163</v>
      </c>
      <c r="B43" s="38"/>
      <c r="C43" s="70">
        <f>(C32+C33+C34)/7</f>
        <v>171.42857142857142</v>
      </c>
      <c r="D43" s="38">
        <f>D40/2</f>
        <v>78</v>
      </c>
      <c r="E43" s="38">
        <f>(E34+E37)/3</f>
        <v>250</v>
      </c>
      <c r="F43" s="38">
        <f>(F34+F36)/2</f>
        <v>100</v>
      </c>
      <c r="G43" s="38">
        <f t="shared" ref="G43:H43" si="7">(G33+G36)/3</f>
        <v>500</v>
      </c>
      <c r="H43" s="38">
        <f t="shared" si="7"/>
        <v>500</v>
      </c>
      <c r="I43" s="38"/>
    </row>
    <row r="44" spans="1:10" ht="12.75" customHeight="1" x14ac:dyDescent="0.25">
      <c r="A44" s="36" t="s">
        <v>203</v>
      </c>
      <c r="B44" s="38"/>
      <c r="C44" s="38"/>
      <c r="D44" s="38"/>
      <c r="E44" s="38"/>
      <c r="F44" s="38"/>
      <c r="G44" s="38"/>
      <c r="H44" s="38"/>
      <c r="I44" s="38"/>
    </row>
    <row r="45" spans="1:10" ht="12.75" customHeight="1" x14ac:dyDescent="0.25">
      <c r="B45" s="38"/>
      <c r="C45" s="38"/>
      <c r="D45" s="38"/>
      <c r="E45" s="38"/>
      <c r="F45" s="38"/>
      <c r="G45" s="38"/>
      <c r="H45" s="38"/>
      <c r="I45" s="38"/>
    </row>
    <row r="46" spans="1:10" ht="12.75" customHeight="1" x14ac:dyDescent="0.25">
      <c r="B46" s="38"/>
      <c r="C46" s="38"/>
      <c r="D46" s="38"/>
      <c r="E46" s="38"/>
      <c r="F46" s="38"/>
      <c r="G46" s="38"/>
      <c r="H46" s="38"/>
      <c r="I46" s="38"/>
    </row>
    <row r="47" spans="1:10" ht="12.75" customHeight="1" x14ac:dyDescent="0.25">
      <c r="B47" s="38"/>
      <c r="C47" s="38"/>
      <c r="D47" s="38"/>
      <c r="E47" s="38"/>
      <c r="F47" s="38"/>
      <c r="G47" s="38"/>
      <c r="H47" s="38"/>
      <c r="I47" s="38"/>
    </row>
    <row r="48" spans="1:10" ht="12.75" customHeight="1" x14ac:dyDescent="0.25">
      <c r="B48" s="38"/>
      <c r="C48" s="38"/>
      <c r="D48" s="38"/>
      <c r="E48" s="38"/>
      <c r="F48" s="38"/>
      <c r="G48" s="38"/>
      <c r="H48" s="38"/>
      <c r="I48" s="38"/>
    </row>
    <row r="49" spans="2:9" ht="12.75" customHeight="1" x14ac:dyDescent="0.25">
      <c r="B49" s="38"/>
      <c r="C49" s="38"/>
      <c r="D49" s="38"/>
      <c r="E49" s="38"/>
      <c r="F49" s="38"/>
      <c r="G49" s="38"/>
      <c r="H49" s="38"/>
      <c r="I49" s="38"/>
    </row>
    <row r="50" spans="2:9" ht="12.75" customHeight="1" x14ac:dyDescent="0.25">
      <c r="B50" s="38"/>
      <c r="C50" s="38"/>
      <c r="D50" s="38"/>
      <c r="E50" s="38"/>
      <c r="F50" s="38"/>
      <c r="G50" s="38"/>
      <c r="H50" s="38"/>
      <c r="I50" s="38"/>
    </row>
    <row r="51" spans="2:9" ht="12.75" customHeight="1" x14ac:dyDescent="0.25">
      <c r="B51" s="38"/>
      <c r="C51" s="38"/>
      <c r="D51" s="38"/>
      <c r="E51" s="38"/>
      <c r="F51" s="38"/>
      <c r="G51" s="38"/>
      <c r="H51" s="38"/>
      <c r="I51" s="38"/>
    </row>
    <row r="52" spans="2:9" ht="12.75" customHeight="1" x14ac:dyDescent="0.25">
      <c r="B52" s="38"/>
      <c r="C52" s="38"/>
      <c r="D52" s="38"/>
      <c r="E52" s="38"/>
      <c r="F52" s="38"/>
      <c r="G52" s="38"/>
      <c r="H52" s="38"/>
      <c r="I52" s="38"/>
    </row>
    <row r="53" spans="2:9" ht="12.75" customHeight="1" x14ac:dyDescent="0.25">
      <c r="B53" s="38"/>
      <c r="C53" s="38"/>
      <c r="D53" s="38"/>
      <c r="E53" s="38"/>
      <c r="F53" s="38"/>
      <c r="G53" s="38"/>
      <c r="H53" s="38"/>
      <c r="I53" s="38"/>
    </row>
    <row r="54" spans="2:9" ht="12.75" customHeight="1" x14ac:dyDescent="0.25">
      <c r="B54" s="38"/>
      <c r="C54" s="38"/>
      <c r="D54" s="38"/>
      <c r="E54" s="38"/>
      <c r="F54" s="38"/>
      <c r="G54" s="38"/>
      <c r="H54" s="38"/>
      <c r="I54" s="38"/>
    </row>
    <row r="55" spans="2:9" ht="12.75" customHeight="1" x14ac:dyDescent="0.25">
      <c r="B55" s="38"/>
      <c r="C55" s="38"/>
      <c r="D55" s="38"/>
      <c r="E55" s="38"/>
      <c r="F55" s="38"/>
      <c r="G55" s="38"/>
      <c r="H55" s="38"/>
      <c r="I55" s="38"/>
    </row>
    <row r="56" spans="2:9" ht="12.75" customHeight="1" x14ac:dyDescent="0.25">
      <c r="B56" s="38"/>
      <c r="C56" s="38"/>
      <c r="D56" s="38"/>
      <c r="E56" s="38"/>
      <c r="F56" s="38"/>
      <c r="G56" s="38"/>
      <c r="H56" s="38"/>
      <c r="I56" s="38"/>
    </row>
    <row r="57" spans="2:9" ht="12.75" customHeight="1" x14ac:dyDescent="0.25">
      <c r="B57" s="38"/>
      <c r="C57" s="38"/>
      <c r="D57" s="38"/>
      <c r="E57" s="38"/>
      <c r="F57" s="38"/>
      <c r="G57" s="38"/>
      <c r="H57" s="38"/>
      <c r="I57" s="38"/>
    </row>
    <row r="58" spans="2:9" ht="12.75" customHeight="1" x14ac:dyDescent="0.25">
      <c r="B58" s="38"/>
      <c r="C58" s="38"/>
      <c r="D58" s="38"/>
      <c r="E58" s="38"/>
      <c r="F58" s="38"/>
      <c r="G58" s="38"/>
      <c r="H58" s="38"/>
      <c r="I58" s="38"/>
    </row>
    <row r="59" spans="2:9" ht="12.75" customHeight="1" x14ac:dyDescent="0.25">
      <c r="B59" s="38"/>
      <c r="C59" s="38"/>
      <c r="D59" s="38"/>
      <c r="E59" s="38"/>
      <c r="F59" s="38"/>
      <c r="G59" s="38"/>
      <c r="H59" s="38"/>
      <c r="I59" s="38"/>
    </row>
    <row r="60" spans="2:9" ht="12.75" customHeight="1" x14ac:dyDescent="0.25">
      <c r="B60" s="38"/>
      <c r="C60" s="38"/>
      <c r="D60" s="38"/>
      <c r="E60" s="38"/>
      <c r="F60" s="38"/>
      <c r="G60" s="38"/>
      <c r="H60" s="38"/>
      <c r="I60" s="38"/>
    </row>
    <row r="61" spans="2:9" ht="12.75" customHeight="1" x14ac:dyDescent="0.25">
      <c r="B61" s="38"/>
      <c r="C61" s="38"/>
      <c r="D61" s="38"/>
      <c r="E61" s="38"/>
      <c r="F61" s="38"/>
      <c r="G61" s="38"/>
      <c r="H61" s="38"/>
      <c r="I61" s="38"/>
    </row>
    <row r="62" spans="2:9" ht="12.75" customHeight="1" x14ac:dyDescent="0.25">
      <c r="B62" s="38"/>
      <c r="C62" s="38"/>
      <c r="D62" s="38"/>
      <c r="E62" s="38"/>
      <c r="F62" s="38"/>
      <c r="G62" s="38"/>
      <c r="H62" s="38"/>
      <c r="I62" s="38"/>
    </row>
    <row r="63" spans="2:9" ht="12.75" customHeight="1" x14ac:dyDescent="0.25">
      <c r="B63" s="38"/>
      <c r="C63" s="38"/>
      <c r="D63" s="38"/>
      <c r="E63" s="38"/>
      <c r="F63" s="38"/>
      <c r="G63" s="38"/>
      <c r="H63" s="38"/>
      <c r="I63" s="38"/>
    </row>
    <row r="64" spans="2:9" ht="12.75" customHeight="1" x14ac:dyDescent="0.25">
      <c r="B64" s="38"/>
      <c r="C64" s="38"/>
      <c r="D64" s="38"/>
      <c r="E64" s="38"/>
      <c r="F64" s="38"/>
      <c r="G64" s="38"/>
      <c r="H64" s="38"/>
      <c r="I64" s="38"/>
    </row>
    <row r="65" spans="2:9" ht="12.75" customHeight="1" x14ac:dyDescent="0.25">
      <c r="B65" s="38"/>
      <c r="C65" s="38"/>
      <c r="D65" s="38"/>
      <c r="E65" s="38"/>
      <c r="F65" s="38"/>
      <c r="G65" s="38"/>
      <c r="H65" s="38"/>
      <c r="I65" s="38"/>
    </row>
    <row r="66" spans="2:9" ht="12.75" customHeight="1" x14ac:dyDescent="0.25">
      <c r="B66" s="38"/>
      <c r="C66" s="38"/>
      <c r="D66" s="38"/>
      <c r="E66" s="38"/>
      <c r="F66" s="38"/>
      <c r="G66" s="38"/>
      <c r="H66" s="38"/>
      <c r="I66" s="38"/>
    </row>
    <row r="67" spans="2:9" ht="12.75" customHeight="1" x14ac:dyDescent="0.25">
      <c r="B67" s="38"/>
      <c r="C67" s="38"/>
      <c r="D67" s="38"/>
      <c r="E67" s="38"/>
      <c r="F67" s="38"/>
      <c r="G67" s="38"/>
      <c r="H67" s="38"/>
      <c r="I67" s="38"/>
    </row>
    <row r="68" spans="2:9" ht="12.75" customHeight="1" x14ac:dyDescent="0.25">
      <c r="B68" s="38"/>
      <c r="C68" s="38"/>
      <c r="D68" s="38"/>
      <c r="E68" s="38"/>
      <c r="F68" s="38"/>
      <c r="G68" s="38"/>
      <c r="H68" s="38"/>
      <c r="I68" s="38"/>
    </row>
    <row r="69" spans="2:9" ht="12.75" customHeight="1" x14ac:dyDescent="0.25">
      <c r="B69" s="38"/>
      <c r="C69" s="38"/>
      <c r="D69" s="38"/>
      <c r="E69" s="38"/>
      <c r="F69" s="38"/>
      <c r="G69" s="38"/>
      <c r="H69" s="38"/>
      <c r="I69" s="38"/>
    </row>
    <row r="70" spans="2:9" ht="12.75" customHeight="1" x14ac:dyDescent="0.25">
      <c r="B70" s="38"/>
      <c r="C70" s="38"/>
      <c r="D70" s="38"/>
      <c r="E70" s="38"/>
      <c r="F70" s="38"/>
      <c r="G70" s="38"/>
      <c r="H70" s="38"/>
      <c r="I70" s="38"/>
    </row>
    <row r="71" spans="2:9" ht="12.75" customHeight="1" x14ac:dyDescent="0.25">
      <c r="B71" s="38"/>
      <c r="C71" s="38"/>
      <c r="D71" s="38"/>
      <c r="E71" s="38"/>
      <c r="F71" s="38"/>
      <c r="G71" s="38"/>
      <c r="H71" s="38"/>
      <c r="I71" s="38"/>
    </row>
    <row r="72" spans="2:9" ht="12.75" customHeight="1" x14ac:dyDescent="0.25">
      <c r="B72" s="38"/>
      <c r="C72" s="38"/>
      <c r="D72" s="38"/>
      <c r="E72" s="38"/>
      <c r="F72" s="38"/>
      <c r="G72" s="38"/>
      <c r="H72" s="38"/>
      <c r="I72" s="38"/>
    </row>
    <row r="73" spans="2:9" ht="12.75" customHeight="1" x14ac:dyDescent="0.25">
      <c r="B73" s="38"/>
      <c r="C73" s="38"/>
      <c r="D73" s="38"/>
      <c r="E73" s="38"/>
      <c r="F73" s="38"/>
      <c r="G73" s="38"/>
      <c r="H73" s="38"/>
      <c r="I73" s="38"/>
    </row>
    <row r="74" spans="2:9" ht="12.75" customHeight="1" x14ac:dyDescent="0.25">
      <c r="B74" s="38"/>
      <c r="C74" s="38"/>
      <c r="D74" s="38"/>
      <c r="E74" s="38"/>
      <c r="F74" s="38"/>
      <c r="G74" s="38"/>
      <c r="H74" s="38"/>
      <c r="I74" s="38"/>
    </row>
    <row r="75" spans="2:9" ht="12.75" customHeight="1" x14ac:dyDescent="0.25">
      <c r="B75" s="38"/>
      <c r="C75" s="38"/>
      <c r="D75" s="38"/>
      <c r="E75" s="38"/>
      <c r="F75" s="38"/>
      <c r="G75" s="38"/>
      <c r="H75" s="38"/>
      <c r="I75" s="38"/>
    </row>
    <row r="76" spans="2:9" ht="12.75" customHeight="1" x14ac:dyDescent="0.25">
      <c r="B76" s="38"/>
      <c r="C76" s="38"/>
      <c r="D76" s="38"/>
      <c r="E76" s="38"/>
      <c r="F76" s="38"/>
      <c r="G76" s="38"/>
      <c r="H76" s="38"/>
      <c r="I76" s="38"/>
    </row>
    <row r="77" spans="2:9" ht="12.75" customHeight="1" x14ac:dyDescent="0.25">
      <c r="B77" s="38"/>
      <c r="C77" s="38"/>
      <c r="D77" s="38"/>
      <c r="E77" s="38"/>
      <c r="F77" s="38"/>
      <c r="G77" s="38"/>
      <c r="H77" s="38"/>
      <c r="I77" s="38"/>
    </row>
    <row r="78" spans="2:9" ht="12.75" customHeight="1" x14ac:dyDescent="0.25">
      <c r="B78" s="38"/>
      <c r="C78" s="38"/>
      <c r="D78" s="38"/>
      <c r="E78" s="38"/>
      <c r="F78" s="38"/>
      <c r="G78" s="38"/>
      <c r="H78" s="38"/>
      <c r="I78" s="38"/>
    </row>
    <row r="79" spans="2:9" ht="12.75" customHeight="1" x14ac:dyDescent="0.25">
      <c r="B79" s="38"/>
      <c r="C79" s="38"/>
      <c r="D79" s="38"/>
      <c r="E79" s="38"/>
      <c r="F79" s="38"/>
      <c r="G79" s="38"/>
      <c r="H79" s="38"/>
      <c r="I79" s="38"/>
    </row>
    <row r="80" spans="2:9" ht="12.75" customHeight="1" x14ac:dyDescent="0.25">
      <c r="B80" s="38"/>
      <c r="C80" s="38"/>
      <c r="D80" s="38"/>
      <c r="E80" s="38"/>
      <c r="F80" s="38"/>
      <c r="G80" s="38"/>
      <c r="H80" s="38"/>
      <c r="I80" s="38"/>
    </row>
    <row r="81" spans="2:9" ht="12.75" customHeight="1" x14ac:dyDescent="0.25">
      <c r="B81" s="38"/>
      <c r="C81" s="38"/>
      <c r="D81" s="38"/>
      <c r="E81" s="38"/>
      <c r="F81" s="38"/>
      <c r="G81" s="38"/>
      <c r="H81" s="38"/>
      <c r="I81" s="38"/>
    </row>
    <row r="82" spans="2:9" ht="12.75" customHeight="1" x14ac:dyDescent="0.25">
      <c r="B82" s="38"/>
      <c r="C82" s="38"/>
      <c r="D82" s="38"/>
      <c r="E82" s="38"/>
      <c r="F82" s="38"/>
      <c r="G82" s="38"/>
      <c r="H82" s="38"/>
      <c r="I82" s="38"/>
    </row>
    <row r="83" spans="2:9" ht="12.75" customHeight="1" x14ac:dyDescent="0.25">
      <c r="B83" s="38"/>
      <c r="C83" s="38"/>
      <c r="D83" s="38"/>
      <c r="E83" s="38"/>
      <c r="F83" s="38"/>
      <c r="G83" s="38"/>
      <c r="H83" s="38"/>
      <c r="I83" s="38"/>
    </row>
    <row r="84" spans="2:9" ht="12.75" customHeight="1" x14ac:dyDescent="0.25">
      <c r="B84" s="38"/>
      <c r="C84" s="38"/>
      <c r="D84" s="38"/>
      <c r="E84" s="38"/>
      <c r="F84" s="38"/>
      <c r="G84" s="38"/>
      <c r="H84" s="38"/>
      <c r="I84" s="38"/>
    </row>
    <row r="85" spans="2:9" ht="12.75" customHeight="1" x14ac:dyDescent="0.25">
      <c r="B85" s="38"/>
      <c r="C85" s="38"/>
      <c r="D85" s="38"/>
      <c r="E85" s="38"/>
      <c r="F85" s="38"/>
      <c r="G85" s="38"/>
      <c r="H85" s="38"/>
      <c r="I85" s="38"/>
    </row>
    <row r="86" spans="2:9" ht="12.75" customHeight="1" x14ac:dyDescent="0.25">
      <c r="B86" s="38"/>
      <c r="C86" s="38"/>
      <c r="D86" s="38"/>
      <c r="E86" s="38"/>
      <c r="F86" s="38"/>
      <c r="G86" s="38"/>
      <c r="H86" s="38"/>
      <c r="I86" s="38"/>
    </row>
    <row r="87" spans="2:9" ht="12.75" customHeight="1" x14ac:dyDescent="0.25">
      <c r="B87" s="38"/>
      <c r="C87" s="38"/>
      <c r="D87" s="38"/>
      <c r="E87" s="38"/>
      <c r="F87" s="38"/>
      <c r="G87" s="38"/>
      <c r="H87" s="38"/>
      <c r="I87" s="38"/>
    </row>
    <row r="88" spans="2:9" ht="12.75" customHeight="1" x14ac:dyDescent="0.25">
      <c r="B88" s="38"/>
      <c r="C88" s="38"/>
      <c r="D88" s="38"/>
      <c r="E88" s="38"/>
      <c r="F88" s="38"/>
      <c r="G88" s="38"/>
      <c r="H88" s="38"/>
      <c r="I88" s="38"/>
    </row>
    <row r="89" spans="2:9" ht="12.75" customHeight="1" x14ac:dyDescent="0.25">
      <c r="B89" s="38"/>
      <c r="C89" s="38"/>
      <c r="D89" s="38"/>
      <c r="E89" s="38"/>
      <c r="F89" s="38"/>
      <c r="G89" s="38"/>
      <c r="H89" s="38"/>
      <c r="I89" s="38"/>
    </row>
    <row r="90" spans="2:9" ht="12.75" customHeight="1" x14ac:dyDescent="0.25">
      <c r="B90" s="38"/>
      <c r="C90" s="38"/>
      <c r="D90" s="38"/>
      <c r="E90" s="38"/>
      <c r="F90" s="38"/>
      <c r="G90" s="38"/>
      <c r="H90" s="38"/>
      <c r="I90" s="38"/>
    </row>
    <row r="91" spans="2:9" ht="12.75" customHeight="1" x14ac:dyDescent="0.25">
      <c r="B91" s="38"/>
      <c r="C91" s="38"/>
      <c r="D91" s="38"/>
      <c r="E91" s="38"/>
      <c r="F91" s="38"/>
      <c r="G91" s="38"/>
      <c r="H91" s="38"/>
      <c r="I91" s="38"/>
    </row>
    <row r="92" spans="2:9" ht="12.75" customHeight="1" x14ac:dyDescent="0.25">
      <c r="B92" s="38"/>
      <c r="C92" s="38"/>
      <c r="D92" s="38"/>
      <c r="E92" s="38"/>
      <c r="F92" s="38"/>
      <c r="G92" s="38"/>
      <c r="H92" s="38"/>
      <c r="I92" s="38"/>
    </row>
    <row r="93" spans="2:9" ht="12.75" customHeight="1" x14ac:dyDescent="0.25">
      <c r="B93" s="38"/>
      <c r="C93" s="38"/>
      <c r="D93" s="38"/>
      <c r="E93" s="38"/>
      <c r="F93" s="38"/>
      <c r="G93" s="38"/>
      <c r="H93" s="38"/>
      <c r="I93" s="38"/>
    </row>
    <row r="94" spans="2:9" ht="12.75" customHeight="1" x14ac:dyDescent="0.25">
      <c r="B94" s="38"/>
      <c r="C94" s="38"/>
      <c r="D94" s="38"/>
      <c r="E94" s="38"/>
      <c r="F94" s="38"/>
      <c r="G94" s="38"/>
      <c r="H94" s="38"/>
      <c r="I94" s="38"/>
    </row>
    <row r="95" spans="2:9" ht="12.75" customHeight="1" x14ac:dyDescent="0.25">
      <c r="B95" s="38"/>
      <c r="C95" s="38"/>
      <c r="D95" s="38"/>
      <c r="E95" s="38"/>
      <c r="F95" s="38"/>
      <c r="G95" s="38"/>
      <c r="H95" s="38"/>
      <c r="I95" s="38"/>
    </row>
    <row r="96" spans="2:9" ht="12.75" customHeight="1" x14ac:dyDescent="0.25">
      <c r="B96" s="38"/>
      <c r="C96" s="38"/>
      <c r="D96" s="38"/>
      <c r="E96" s="38"/>
      <c r="F96" s="38"/>
      <c r="G96" s="38"/>
      <c r="H96" s="38"/>
      <c r="I96" s="38"/>
    </row>
    <row r="97" spans="2:9" ht="12.75" customHeight="1" x14ac:dyDescent="0.25">
      <c r="B97" s="38"/>
      <c r="C97" s="38"/>
      <c r="D97" s="38"/>
      <c r="E97" s="38"/>
      <c r="F97" s="38"/>
      <c r="G97" s="38"/>
      <c r="H97" s="38"/>
      <c r="I97" s="38"/>
    </row>
    <row r="98" spans="2:9" ht="12.75" customHeight="1" x14ac:dyDescent="0.25">
      <c r="B98" s="38"/>
      <c r="C98" s="38"/>
      <c r="D98" s="38"/>
      <c r="E98" s="38"/>
      <c r="F98" s="38"/>
      <c r="G98" s="38"/>
      <c r="H98" s="38"/>
      <c r="I98" s="38"/>
    </row>
    <row r="99" spans="2:9" ht="12.75" customHeight="1" x14ac:dyDescent="0.25">
      <c r="B99" s="38"/>
      <c r="C99" s="38"/>
      <c r="D99" s="38"/>
      <c r="E99" s="38"/>
      <c r="F99" s="38"/>
      <c r="G99" s="38"/>
      <c r="H99" s="38"/>
      <c r="I99" s="38"/>
    </row>
    <row r="100" spans="2:9" ht="12.75" customHeight="1" x14ac:dyDescent="0.25">
      <c r="B100" s="38"/>
      <c r="C100" s="38"/>
      <c r="D100" s="38"/>
      <c r="E100" s="38"/>
      <c r="F100" s="38"/>
      <c r="G100" s="38"/>
      <c r="H100" s="38"/>
      <c r="I100" s="38"/>
    </row>
    <row r="101" spans="2:9" ht="12.75" customHeight="1" x14ac:dyDescent="0.25">
      <c r="B101" s="38"/>
      <c r="C101" s="38"/>
      <c r="D101" s="38"/>
      <c r="E101" s="38"/>
      <c r="F101" s="38"/>
      <c r="G101" s="38"/>
      <c r="H101" s="38"/>
      <c r="I101" s="38"/>
    </row>
    <row r="102" spans="2:9" ht="12.75" customHeight="1" x14ac:dyDescent="0.25">
      <c r="B102" s="38"/>
      <c r="C102" s="38"/>
      <c r="D102" s="38"/>
      <c r="E102" s="38"/>
      <c r="F102" s="38"/>
      <c r="G102" s="38"/>
      <c r="H102" s="38"/>
      <c r="I102" s="38"/>
    </row>
    <row r="103" spans="2:9" ht="12.75" customHeight="1" x14ac:dyDescent="0.25">
      <c r="B103" s="38"/>
      <c r="C103" s="38"/>
      <c r="D103" s="38"/>
      <c r="E103" s="38"/>
      <c r="F103" s="38"/>
      <c r="G103" s="38"/>
      <c r="H103" s="38"/>
      <c r="I103" s="38"/>
    </row>
    <row r="104" spans="2:9" ht="12.75" customHeight="1" x14ac:dyDescent="0.25">
      <c r="B104" s="38"/>
      <c r="C104" s="38"/>
      <c r="D104" s="38"/>
      <c r="E104" s="38"/>
      <c r="F104" s="38"/>
      <c r="G104" s="38"/>
      <c r="H104" s="38"/>
      <c r="I104" s="38"/>
    </row>
    <row r="105" spans="2:9" ht="12.75" customHeight="1" x14ac:dyDescent="0.25">
      <c r="B105" s="38"/>
      <c r="C105" s="38"/>
      <c r="D105" s="38"/>
      <c r="E105" s="38"/>
      <c r="F105" s="38"/>
      <c r="G105" s="38"/>
      <c r="H105" s="38"/>
      <c r="I105" s="38"/>
    </row>
    <row r="106" spans="2:9" ht="12.75" customHeight="1" x14ac:dyDescent="0.25">
      <c r="B106" s="38"/>
      <c r="C106" s="38"/>
      <c r="D106" s="38"/>
      <c r="E106" s="38"/>
      <c r="F106" s="38"/>
      <c r="G106" s="38"/>
      <c r="H106" s="38"/>
      <c r="I106" s="38"/>
    </row>
    <row r="107" spans="2:9" ht="12.75" customHeight="1" x14ac:dyDescent="0.25">
      <c r="B107" s="38"/>
      <c r="C107" s="38"/>
      <c r="D107" s="38"/>
      <c r="E107" s="38"/>
      <c r="F107" s="38"/>
      <c r="G107" s="38"/>
      <c r="H107" s="38"/>
      <c r="I107" s="38"/>
    </row>
    <row r="108" spans="2:9" ht="12.75" customHeight="1" x14ac:dyDescent="0.25">
      <c r="B108" s="38"/>
      <c r="C108" s="38"/>
      <c r="D108" s="38"/>
      <c r="E108" s="38"/>
      <c r="F108" s="38"/>
      <c r="G108" s="38"/>
      <c r="H108" s="38"/>
      <c r="I108" s="38"/>
    </row>
    <row r="109" spans="2:9" ht="12.75" customHeight="1" x14ac:dyDescent="0.25">
      <c r="B109" s="38"/>
      <c r="C109" s="38"/>
      <c r="D109" s="38"/>
      <c r="E109" s="38"/>
      <c r="F109" s="38"/>
      <c r="G109" s="38"/>
      <c r="H109" s="38"/>
      <c r="I109" s="38"/>
    </row>
    <row r="110" spans="2:9" ht="12.75" customHeight="1" x14ac:dyDescent="0.25">
      <c r="B110" s="38"/>
      <c r="C110" s="38"/>
      <c r="D110" s="38"/>
      <c r="E110" s="38"/>
      <c r="F110" s="38"/>
      <c r="G110" s="38"/>
      <c r="H110" s="38"/>
      <c r="I110" s="38"/>
    </row>
    <row r="111" spans="2:9" ht="12.75" customHeight="1" x14ac:dyDescent="0.25">
      <c r="B111" s="38"/>
      <c r="C111" s="38"/>
      <c r="D111" s="38"/>
      <c r="E111" s="38"/>
      <c r="F111" s="38"/>
      <c r="G111" s="38"/>
      <c r="H111" s="38"/>
      <c r="I111" s="38"/>
    </row>
    <row r="112" spans="2:9" ht="12.75" customHeight="1" x14ac:dyDescent="0.25">
      <c r="B112" s="38"/>
      <c r="C112" s="38"/>
      <c r="D112" s="38"/>
      <c r="E112" s="38"/>
      <c r="F112" s="38"/>
      <c r="G112" s="38"/>
      <c r="H112" s="38"/>
      <c r="I112" s="38"/>
    </row>
    <row r="113" spans="2:9" ht="12.75" customHeight="1" x14ac:dyDescent="0.25">
      <c r="B113" s="38"/>
      <c r="C113" s="38"/>
      <c r="D113" s="38"/>
      <c r="E113" s="38"/>
      <c r="F113" s="38"/>
      <c r="G113" s="38"/>
      <c r="H113" s="38"/>
      <c r="I113" s="38"/>
    </row>
    <row r="114" spans="2:9" ht="12.75" customHeight="1" x14ac:dyDescent="0.25">
      <c r="B114" s="38"/>
      <c r="C114" s="38"/>
      <c r="D114" s="38"/>
      <c r="E114" s="38"/>
      <c r="F114" s="38"/>
      <c r="G114" s="38"/>
      <c r="H114" s="38"/>
      <c r="I114" s="38"/>
    </row>
    <row r="115" spans="2:9" ht="12.75" customHeight="1" x14ac:dyDescent="0.25">
      <c r="B115" s="38"/>
      <c r="C115" s="38"/>
      <c r="D115" s="38"/>
      <c r="E115" s="38"/>
      <c r="F115" s="38"/>
      <c r="G115" s="38"/>
      <c r="H115" s="38"/>
      <c r="I115" s="38"/>
    </row>
    <row r="116" spans="2:9" ht="12.75" customHeight="1" x14ac:dyDescent="0.25">
      <c r="B116" s="38"/>
      <c r="C116" s="38"/>
      <c r="D116" s="38"/>
      <c r="E116" s="38"/>
      <c r="F116" s="38"/>
      <c r="G116" s="38"/>
      <c r="H116" s="38"/>
      <c r="I116" s="38"/>
    </row>
    <row r="117" spans="2:9" ht="12.75" customHeight="1" x14ac:dyDescent="0.25">
      <c r="B117" s="38"/>
      <c r="C117" s="38"/>
      <c r="D117" s="38"/>
      <c r="E117" s="38"/>
      <c r="F117" s="38"/>
      <c r="G117" s="38"/>
      <c r="H117" s="38"/>
      <c r="I117" s="38"/>
    </row>
    <row r="118" spans="2:9" ht="12.75" customHeight="1" x14ac:dyDescent="0.25">
      <c r="B118" s="38"/>
      <c r="C118" s="38"/>
      <c r="D118" s="38"/>
      <c r="E118" s="38"/>
      <c r="F118" s="38"/>
      <c r="G118" s="38"/>
      <c r="H118" s="38"/>
      <c r="I118" s="38"/>
    </row>
    <row r="119" spans="2:9" ht="12.75" customHeight="1" x14ac:dyDescent="0.25">
      <c r="B119" s="38"/>
      <c r="C119" s="38"/>
      <c r="D119" s="38"/>
      <c r="E119" s="38"/>
      <c r="F119" s="38"/>
      <c r="G119" s="38"/>
      <c r="H119" s="38"/>
      <c r="I119" s="38"/>
    </row>
    <row r="120" spans="2:9" ht="12.75" customHeight="1" x14ac:dyDescent="0.25">
      <c r="B120" s="38"/>
      <c r="C120" s="38"/>
      <c r="D120" s="38"/>
      <c r="E120" s="38"/>
      <c r="F120" s="38"/>
      <c r="G120" s="38"/>
      <c r="H120" s="38"/>
      <c r="I120" s="38"/>
    </row>
    <row r="121" spans="2:9" ht="12.75" customHeight="1" x14ac:dyDescent="0.25">
      <c r="B121" s="38"/>
      <c r="C121" s="38"/>
      <c r="D121" s="38"/>
      <c r="E121" s="38"/>
      <c r="F121" s="38"/>
      <c r="G121" s="38"/>
      <c r="H121" s="38"/>
      <c r="I121" s="38"/>
    </row>
    <row r="122" spans="2:9" ht="12.75" customHeight="1" x14ac:dyDescent="0.25">
      <c r="B122" s="38"/>
      <c r="C122" s="38"/>
      <c r="D122" s="38"/>
      <c r="E122" s="38"/>
      <c r="F122" s="38"/>
      <c r="G122" s="38"/>
      <c r="H122" s="38"/>
      <c r="I122" s="38"/>
    </row>
    <row r="123" spans="2:9" ht="12.75" customHeight="1" x14ac:dyDescent="0.25">
      <c r="B123" s="38"/>
      <c r="C123" s="38"/>
      <c r="D123" s="38"/>
      <c r="E123" s="38"/>
      <c r="F123" s="38"/>
      <c r="G123" s="38"/>
      <c r="H123" s="38"/>
      <c r="I123" s="38"/>
    </row>
    <row r="124" spans="2:9" ht="12.75" customHeight="1" x14ac:dyDescent="0.25">
      <c r="B124" s="38"/>
      <c r="C124" s="38"/>
      <c r="D124" s="38"/>
      <c r="E124" s="38"/>
      <c r="F124" s="38"/>
      <c r="G124" s="38"/>
      <c r="H124" s="38"/>
      <c r="I124" s="38"/>
    </row>
    <row r="125" spans="2:9" ht="12.75" customHeight="1" x14ac:dyDescent="0.25">
      <c r="B125" s="38"/>
      <c r="C125" s="38"/>
      <c r="D125" s="38"/>
      <c r="E125" s="38"/>
      <c r="F125" s="38"/>
      <c r="G125" s="38"/>
      <c r="H125" s="38"/>
      <c r="I125" s="38"/>
    </row>
    <row r="126" spans="2:9" ht="12.75" customHeight="1" x14ac:dyDescent="0.25">
      <c r="B126" s="38"/>
      <c r="C126" s="38"/>
      <c r="D126" s="38"/>
      <c r="E126" s="38"/>
      <c r="F126" s="38"/>
      <c r="G126" s="38"/>
      <c r="H126" s="38"/>
      <c r="I126" s="38"/>
    </row>
    <row r="127" spans="2:9" ht="12.75" customHeight="1" x14ac:dyDescent="0.25">
      <c r="B127" s="38"/>
      <c r="C127" s="38"/>
      <c r="D127" s="38"/>
      <c r="E127" s="38"/>
      <c r="F127" s="38"/>
      <c r="G127" s="38"/>
      <c r="H127" s="38"/>
      <c r="I127" s="38"/>
    </row>
    <row r="128" spans="2:9" ht="12.75" customHeight="1" x14ac:dyDescent="0.25">
      <c r="B128" s="38"/>
      <c r="C128" s="38"/>
      <c r="D128" s="38"/>
      <c r="E128" s="38"/>
      <c r="F128" s="38"/>
      <c r="G128" s="38"/>
      <c r="H128" s="38"/>
      <c r="I128" s="38"/>
    </row>
    <row r="129" spans="2:9" ht="12.75" customHeight="1" x14ac:dyDescent="0.25">
      <c r="B129" s="38"/>
      <c r="C129" s="38"/>
      <c r="D129" s="38"/>
      <c r="E129" s="38"/>
      <c r="F129" s="38"/>
      <c r="G129" s="38"/>
      <c r="H129" s="38"/>
      <c r="I129" s="38"/>
    </row>
    <row r="130" spans="2:9" ht="12.75" customHeight="1" x14ac:dyDescent="0.25">
      <c r="B130" s="38"/>
      <c r="C130" s="38"/>
      <c r="D130" s="38"/>
      <c r="E130" s="38"/>
      <c r="F130" s="38"/>
      <c r="G130" s="38"/>
      <c r="H130" s="38"/>
      <c r="I130" s="38"/>
    </row>
    <row r="131" spans="2:9" ht="12.75" customHeight="1" x14ac:dyDescent="0.25">
      <c r="B131" s="38"/>
      <c r="C131" s="38"/>
      <c r="D131" s="38"/>
      <c r="E131" s="38"/>
      <c r="F131" s="38"/>
      <c r="G131" s="38"/>
      <c r="H131" s="38"/>
      <c r="I131" s="38"/>
    </row>
    <row r="132" spans="2:9" ht="12.75" customHeight="1" x14ac:dyDescent="0.25">
      <c r="B132" s="38"/>
      <c r="C132" s="38"/>
      <c r="D132" s="38"/>
      <c r="E132" s="38"/>
      <c r="F132" s="38"/>
      <c r="G132" s="38"/>
      <c r="H132" s="38"/>
      <c r="I132" s="38"/>
    </row>
    <row r="133" spans="2:9" ht="12.75" customHeight="1" x14ac:dyDescent="0.25">
      <c r="B133" s="38"/>
      <c r="C133" s="38"/>
      <c r="D133" s="38"/>
      <c r="E133" s="38"/>
      <c r="F133" s="38"/>
      <c r="G133" s="38"/>
      <c r="H133" s="38"/>
      <c r="I133" s="38"/>
    </row>
    <row r="134" spans="2:9" ht="12.75" customHeight="1" x14ac:dyDescent="0.25">
      <c r="B134" s="38"/>
      <c r="C134" s="38"/>
      <c r="D134" s="38"/>
      <c r="E134" s="38"/>
      <c r="F134" s="38"/>
      <c r="G134" s="38"/>
      <c r="H134" s="38"/>
      <c r="I134" s="38"/>
    </row>
    <row r="135" spans="2:9" ht="12.75" customHeight="1" x14ac:dyDescent="0.25">
      <c r="B135" s="38"/>
      <c r="C135" s="38"/>
      <c r="D135" s="38"/>
      <c r="E135" s="38"/>
      <c r="F135" s="38"/>
      <c r="G135" s="38"/>
      <c r="H135" s="38"/>
      <c r="I135" s="38"/>
    </row>
    <row r="136" spans="2:9" ht="12.75" customHeight="1" x14ac:dyDescent="0.25">
      <c r="B136" s="38"/>
      <c r="C136" s="38"/>
      <c r="D136" s="38"/>
      <c r="E136" s="38"/>
      <c r="F136" s="38"/>
      <c r="G136" s="38"/>
      <c r="H136" s="38"/>
      <c r="I136" s="38"/>
    </row>
    <row r="137" spans="2:9" ht="12.75" customHeight="1" x14ac:dyDescent="0.25">
      <c r="B137" s="38"/>
      <c r="C137" s="38"/>
      <c r="D137" s="38"/>
      <c r="E137" s="38"/>
      <c r="F137" s="38"/>
      <c r="G137" s="38"/>
      <c r="H137" s="38"/>
      <c r="I137" s="38"/>
    </row>
    <row r="138" spans="2:9" ht="12.75" customHeight="1" x14ac:dyDescent="0.25">
      <c r="B138" s="38"/>
      <c r="C138" s="38"/>
      <c r="D138" s="38"/>
      <c r="E138" s="38"/>
      <c r="F138" s="38"/>
      <c r="G138" s="38"/>
      <c r="H138" s="38"/>
      <c r="I138" s="38"/>
    </row>
    <row r="139" spans="2:9" ht="12.75" customHeight="1" x14ac:dyDescent="0.25">
      <c r="B139" s="38"/>
      <c r="C139" s="38"/>
      <c r="D139" s="38"/>
      <c r="E139" s="38"/>
      <c r="F139" s="38"/>
      <c r="G139" s="38"/>
      <c r="H139" s="38"/>
      <c r="I139" s="38"/>
    </row>
    <row r="140" spans="2:9" ht="12.75" customHeight="1" x14ac:dyDescent="0.25">
      <c r="B140" s="38"/>
      <c r="C140" s="38"/>
      <c r="D140" s="38"/>
      <c r="E140" s="38"/>
      <c r="F140" s="38"/>
      <c r="G140" s="38"/>
      <c r="H140" s="38"/>
      <c r="I140" s="38"/>
    </row>
    <row r="141" spans="2:9" ht="12.75" customHeight="1" x14ac:dyDescent="0.25">
      <c r="B141" s="38"/>
      <c r="C141" s="38"/>
      <c r="D141" s="38"/>
      <c r="E141" s="38"/>
      <c r="F141" s="38"/>
      <c r="G141" s="38"/>
      <c r="H141" s="38"/>
      <c r="I141" s="38"/>
    </row>
    <row r="142" spans="2:9" ht="12.75" customHeight="1" x14ac:dyDescent="0.25">
      <c r="B142" s="38"/>
      <c r="C142" s="38"/>
      <c r="D142" s="38"/>
      <c r="E142" s="38"/>
      <c r="F142" s="38"/>
      <c r="G142" s="38"/>
      <c r="H142" s="38"/>
      <c r="I142" s="38"/>
    </row>
    <row r="143" spans="2:9" ht="12.75" customHeight="1" x14ac:dyDescent="0.25">
      <c r="B143" s="38"/>
      <c r="C143" s="38"/>
      <c r="D143" s="38"/>
      <c r="E143" s="38"/>
      <c r="F143" s="38"/>
      <c r="G143" s="38"/>
      <c r="H143" s="38"/>
      <c r="I143" s="38"/>
    </row>
    <row r="144" spans="2:9" ht="12.75" customHeight="1" x14ac:dyDescent="0.25">
      <c r="B144" s="38"/>
      <c r="C144" s="38"/>
      <c r="D144" s="38"/>
      <c r="E144" s="38"/>
      <c r="F144" s="38"/>
      <c r="G144" s="38"/>
      <c r="H144" s="38"/>
      <c r="I144" s="38"/>
    </row>
    <row r="145" spans="2:9" ht="12.75" customHeight="1" x14ac:dyDescent="0.25">
      <c r="B145" s="38"/>
      <c r="C145" s="38"/>
      <c r="D145" s="38"/>
      <c r="E145" s="38"/>
      <c r="F145" s="38"/>
      <c r="G145" s="38"/>
      <c r="H145" s="38"/>
      <c r="I145" s="38"/>
    </row>
    <row r="146" spans="2:9" ht="12.75" customHeight="1" x14ac:dyDescent="0.25">
      <c r="B146" s="38"/>
      <c r="C146" s="38"/>
      <c r="D146" s="38"/>
      <c r="E146" s="38"/>
      <c r="F146" s="38"/>
      <c r="G146" s="38"/>
      <c r="H146" s="38"/>
      <c r="I146" s="38"/>
    </row>
    <row r="147" spans="2:9" ht="12.75" customHeight="1" x14ac:dyDescent="0.25">
      <c r="B147" s="38"/>
      <c r="C147" s="38"/>
      <c r="D147" s="38"/>
      <c r="E147" s="38"/>
      <c r="F147" s="38"/>
      <c r="G147" s="38"/>
      <c r="H147" s="38"/>
      <c r="I147" s="38"/>
    </row>
    <row r="148" spans="2:9" ht="12.75" customHeight="1" x14ac:dyDescent="0.25">
      <c r="B148" s="38"/>
      <c r="C148" s="38"/>
      <c r="D148" s="38"/>
      <c r="E148" s="38"/>
      <c r="F148" s="38"/>
      <c r="G148" s="38"/>
      <c r="H148" s="38"/>
      <c r="I148" s="38"/>
    </row>
    <row r="149" spans="2:9" ht="12.75" customHeight="1" x14ac:dyDescent="0.25">
      <c r="B149" s="38"/>
      <c r="C149" s="38"/>
      <c r="D149" s="38"/>
      <c r="E149" s="38"/>
      <c r="F149" s="38"/>
      <c r="G149" s="38"/>
      <c r="H149" s="38"/>
      <c r="I149" s="38"/>
    </row>
    <row r="150" spans="2:9" ht="12.75" customHeight="1" x14ac:dyDescent="0.25">
      <c r="B150" s="38"/>
      <c r="C150" s="38"/>
      <c r="D150" s="38"/>
      <c r="E150" s="38"/>
      <c r="F150" s="38"/>
      <c r="G150" s="38"/>
      <c r="H150" s="38"/>
      <c r="I150" s="38"/>
    </row>
    <row r="151" spans="2:9" ht="12.75" customHeight="1" x14ac:dyDescent="0.25">
      <c r="B151" s="38"/>
      <c r="C151" s="38"/>
      <c r="D151" s="38"/>
      <c r="E151" s="38"/>
      <c r="F151" s="38"/>
      <c r="G151" s="38"/>
      <c r="H151" s="38"/>
      <c r="I151" s="38"/>
    </row>
    <row r="152" spans="2:9" ht="12.75" customHeight="1" x14ac:dyDescent="0.25">
      <c r="B152" s="38"/>
      <c r="C152" s="38"/>
      <c r="D152" s="38"/>
      <c r="E152" s="38"/>
      <c r="F152" s="38"/>
      <c r="G152" s="38"/>
      <c r="H152" s="38"/>
      <c r="I152" s="38"/>
    </row>
    <row r="153" spans="2:9" ht="12.75" customHeight="1" x14ac:dyDescent="0.25">
      <c r="B153" s="38"/>
      <c r="C153" s="38"/>
      <c r="D153" s="38"/>
      <c r="E153" s="38"/>
      <c r="F153" s="38"/>
      <c r="G153" s="38"/>
      <c r="H153" s="38"/>
      <c r="I153" s="38"/>
    </row>
    <row r="154" spans="2:9" ht="12.75" customHeight="1" x14ac:dyDescent="0.25">
      <c r="B154" s="38"/>
      <c r="C154" s="38"/>
      <c r="D154" s="38"/>
      <c r="E154" s="38"/>
      <c r="F154" s="38"/>
      <c r="G154" s="38"/>
      <c r="H154" s="38"/>
      <c r="I154" s="38"/>
    </row>
    <row r="155" spans="2:9" ht="12.75" customHeight="1" x14ac:dyDescent="0.25">
      <c r="B155" s="38"/>
      <c r="C155" s="38"/>
      <c r="D155" s="38"/>
      <c r="E155" s="38"/>
      <c r="F155" s="38"/>
      <c r="G155" s="38"/>
      <c r="H155" s="38"/>
      <c r="I155" s="38"/>
    </row>
    <row r="156" spans="2:9" ht="12.75" customHeight="1" x14ac:dyDescent="0.25">
      <c r="B156" s="38"/>
      <c r="C156" s="38"/>
      <c r="D156" s="38"/>
      <c r="E156" s="38"/>
      <c r="F156" s="38"/>
      <c r="G156" s="38"/>
      <c r="H156" s="38"/>
      <c r="I156" s="38"/>
    </row>
    <row r="157" spans="2:9" ht="12.75" customHeight="1" x14ac:dyDescent="0.25">
      <c r="B157" s="38"/>
      <c r="C157" s="38"/>
      <c r="D157" s="38"/>
      <c r="E157" s="38"/>
      <c r="F157" s="38"/>
      <c r="G157" s="38"/>
      <c r="H157" s="38"/>
      <c r="I157" s="38"/>
    </row>
    <row r="158" spans="2:9" ht="12.75" customHeight="1" x14ac:dyDescent="0.25">
      <c r="B158" s="38"/>
      <c r="C158" s="38"/>
      <c r="D158" s="38"/>
      <c r="E158" s="38"/>
      <c r="F158" s="38"/>
      <c r="G158" s="38"/>
      <c r="H158" s="38"/>
      <c r="I158" s="38"/>
    </row>
    <row r="159" spans="2:9" ht="12.75" customHeight="1" x14ac:dyDescent="0.25">
      <c r="B159" s="38"/>
      <c r="C159" s="38"/>
      <c r="D159" s="38"/>
      <c r="E159" s="38"/>
      <c r="F159" s="38"/>
      <c r="G159" s="38"/>
      <c r="H159" s="38"/>
      <c r="I159" s="38"/>
    </row>
    <row r="160" spans="2:9" ht="12.75" customHeight="1" x14ac:dyDescent="0.25">
      <c r="B160" s="38"/>
      <c r="C160" s="38"/>
      <c r="D160" s="38"/>
      <c r="E160" s="38"/>
      <c r="F160" s="38"/>
      <c r="G160" s="38"/>
      <c r="H160" s="38"/>
      <c r="I160" s="38"/>
    </row>
    <row r="161" spans="2:9" ht="12.75" customHeight="1" x14ac:dyDescent="0.25">
      <c r="B161" s="38"/>
      <c r="C161" s="38"/>
      <c r="D161" s="38"/>
      <c r="E161" s="38"/>
      <c r="F161" s="38"/>
      <c r="G161" s="38"/>
      <c r="H161" s="38"/>
      <c r="I161" s="38"/>
    </row>
    <row r="162" spans="2:9" ht="12.75" customHeight="1" x14ac:dyDescent="0.25">
      <c r="B162" s="38"/>
      <c r="C162" s="38"/>
      <c r="D162" s="38"/>
      <c r="E162" s="38"/>
      <c r="F162" s="38"/>
      <c r="G162" s="38"/>
      <c r="H162" s="38"/>
      <c r="I162" s="38"/>
    </row>
    <row r="163" spans="2:9" ht="12.75" customHeight="1" x14ac:dyDescent="0.25">
      <c r="B163" s="38"/>
      <c r="C163" s="38"/>
      <c r="D163" s="38"/>
      <c r="E163" s="38"/>
      <c r="F163" s="38"/>
      <c r="G163" s="38"/>
      <c r="H163" s="38"/>
      <c r="I163" s="38"/>
    </row>
    <row r="164" spans="2:9" ht="12.75" customHeight="1" x14ac:dyDescent="0.25">
      <c r="B164" s="38"/>
      <c r="C164" s="38"/>
      <c r="D164" s="38"/>
      <c r="E164" s="38"/>
      <c r="F164" s="38"/>
      <c r="G164" s="38"/>
      <c r="H164" s="38"/>
      <c r="I164" s="38"/>
    </row>
    <row r="165" spans="2:9" ht="12.75" customHeight="1" x14ac:dyDescent="0.25">
      <c r="B165" s="38"/>
      <c r="C165" s="38"/>
      <c r="D165" s="38"/>
      <c r="E165" s="38"/>
      <c r="F165" s="38"/>
      <c r="G165" s="38"/>
      <c r="H165" s="38"/>
      <c r="I165" s="38"/>
    </row>
    <row r="166" spans="2:9" ht="12.75" customHeight="1" x14ac:dyDescent="0.25">
      <c r="B166" s="38"/>
      <c r="C166" s="38"/>
      <c r="D166" s="38"/>
      <c r="E166" s="38"/>
      <c r="F166" s="38"/>
      <c r="G166" s="38"/>
      <c r="H166" s="38"/>
      <c r="I166" s="38"/>
    </row>
    <row r="167" spans="2:9" ht="12.75" customHeight="1" x14ac:dyDescent="0.25">
      <c r="B167" s="38"/>
      <c r="C167" s="38"/>
      <c r="D167" s="38"/>
      <c r="E167" s="38"/>
      <c r="F167" s="38"/>
      <c r="G167" s="38"/>
      <c r="H167" s="38"/>
      <c r="I167" s="38"/>
    </row>
    <row r="168" spans="2:9" ht="12.75" customHeight="1" x14ac:dyDescent="0.25">
      <c r="B168" s="38"/>
      <c r="C168" s="38"/>
      <c r="D168" s="38"/>
      <c r="E168" s="38"/>
      <c r="F168" s="38"/>
      <c r="G168" s="38"/>
      <c r="H168" s="38"/>
      <c r="I168" s="38"/>
    </row>
    <row r="169" spans="2:9" ht="12.75" customHeight="1" x14ac:dyDescent="0.25">
      <c r="B169" s="38"/>
      <c r="C169" s="38"/>
      <c r="D169" s="38"/>
      <c r="E169" s="38"/>
      <c r="F169" s="38"/>
      <c r="G169" s="38"/>
      <c r="H169" s="38"/>
      <c r="I169" s="38"/>
    </row>
    <row r="170" spans="2:9" ht="12.75" customHeight="1" x14ac:dyDescent="0.25">
      <c r="B170" s="38"/>
      <c r="C170" s="38"/>
      <c r="D170" s="38"/>
      <c r="E170" s="38"/>
      <c r="F170" s="38"/>
      <c r="G170" s="38"/>
      <c r="H170" s="38"/>
      <c r="I170" s="38"/>
    </row>
    <row r="171" spans="2:9" ht="12.75" customHeight="1" x14ac:dyDescent="0.25">
      <c r="B171" s="38"/>
      <c r="C171" s="38"/>
      <c r="D171" s="38"/>
      <c r="E171" s="38"/>
      <c r="F171" s="38"/>
      <c r="G171" s="38"/>
      <c r="H171" s="38"/>
      <c r="I171" s="38"/>
    </row>
    <row r="172" spans="2:9" ht="12.75" customHeight="1" x14ac:dyDescent="0.25">
      <c r="B172" s="38"/>
      <c r="C172" s="38"/>
      <c r="D172" s="38"/>
      <c r="E172" s="38"/>
      <c r="F172" s="38"/>
      <c r="G172" s="38"/>
      <c r="H172" s="38"/>
      <c r="I172" s="38"/>
    </row>
    <row r="173" spans="2:9" ht="12.75" customHeight="1" x14ac:dyDescent="0.25">
      <c r="B173" s="38"/>
      <c r="C173" s="38"/>
      <c r="D173" s="38"/>
      <c r="E173" s="38"/>
      <c r="F173" s="38"/>
      <c r="G173" s="38"/>
      <c r="H173" s="38"/>
      <c r="I173" s="38"/>
    </row>
    <row r="174" spans="2:9" ht="12.75" customHeight="1" x14ac:dyDescent="0.25">
      <c r="B174" s="38"/>
      <c r="C174" s="38"/>
      <c r="D174" s="38"/>
      <c r="E174" s="38"/>
      <c r="F174" s="38"/>
      <c r="G174" s="38"/>
      <c r="H174" s="38"/>
      <c r="I174" s="38"/>
    </row>
    <row r="175" spans="2:9" ht="12.75" customHeight="1" x14ac:dyDescent="0.25">
      <c r="B175" s="38"/>
      <c r="C175" s="38"/>
      <c r="D175" s="38"/>
      <c r="E175" s="38"/>
      <c r="F175" s="38"/>
      <c r="G175" s="38"/>
      <c r="H175" s="38"/>
      <c r="I175" s="38"/>
    </row>
    <row r="176" spans="2:9" ht="12.75" customHeight="1" x14ac:dyDescent="0.25">
      <c r="B176" s="38"/>
      <c r="C176" s="38"/>
      <c r="D176" s="38"/>
      <c r="E176" s="38"/>
      <c r="F176" s="38"/>
      <c r="G176" s="38"/>
      <c r="H176" s="38"/>
      <c r="I176" s="38"/>
    </row>
    <row r="177" spans="2:9" ht="12.75" customHeight="1" x14ac:dyDescent="0.25">
      <c r="B177" s="38"/>
      <c r="C177" s="38"/>
      <c r="D177" s="38"/>
      <c r="E177" s="38"/>
      <c r="F177" s="38"/>
      <c r="G177" s="38"/>
      <c r="H177" s="38"/>
      <c r="I177" s="38"/>
    </row>
    <row r="178" spans="2:9" ht="12.75" customHeight="1" x14ac:dyDescent="0.25">
      <c r="B178" s="38"/>
      <c r="C178" s="38"/>
      <c r="D178" s="38"/>
      <c r="E178" s="38"/>
      <c r="F178" s="38"/>
      <c r="G178" s="38"/>
      <c r="H178" s="38"/>
      <c r="I178" s="38"/>
    </row>
    <row r="179" spans="2:9" ht="12.75" customHeight="1" x14ac:dyDescent="0.25">
      <c r="B179" s="38"/>
      <c r="C179" s="38"/>
      <c r="D179" s="38"/>
      <c r="E179" s="38"/>
      <c r="F179" s="38"/>
      <c r="G179" s="38"/>
      <c r="H179" s="38"/>
      <c r="I179" s="38"/>
    </row>
    <row r="180" spans="2:9" ht="12.75" customHeight="1" x14ac:dyDescent="0.25">
      <c r="B180" s="38"/>
      <c r="C180" s="38"/>
      <c r="D180" s="38"/>
      <c r="E180" s="38"/>
      <c r="F180" s="38"/>
      <c r="G180" s="38"/>
      <c r="H180" s="38"/>
      <c r="I180" s="38"/>
    </row>
    <row r="181" spans="2:9" ht="12.75" customHeight="1" x14ac:dyDescent="0.25">
      <c r="B181" s="38"/>
      <c r="C181" s="38"/>
      <c r="D181" s="38"/>
      <c r="E181" s="38"/>
      <c r="F181" s="38"/>
      <c r="G181" s="38"/>
      <c r="H181" s="38"/>
      <c r="I181" s="38"/>
    </row>
    <row r="182" spans="2:9" ht="12.75" customHeight="1" x14ac:dyDescent="0.25">
      <c r="B182" s="38"/>
      <c r="C182" s="38"/>
      <c r="D182" s="38"/>
      <c r="E182" s="38"/>
      <c r="F182" s="38"/>
      <c r="G182" s="38"/>
      <c r="H182" s="38"/>
      <c r="I182" s="38"/>
    </row>
    <row r="183" spans="2:9" ht="12.75" customHeight="1" x14ac:dyDescent="0.25">
      <c r="B183" s="38"/>
      <c r="C183" s="38"/>
      <c r="D183" s="38"/>
      <c r="E183" s="38"/>
      <c r="F183" s="38"/>
      <c r="G183" s="38"/>
      <c r="H183" s="38"/>
      <c r="I183" s="38"/>
    </row>
    <row r="184" spans="2:9" ht="12.75" customHeight="1" x14ac:dyDescent="0.25">
      <c r="B184" s="38"/>
      <c r="C184" s="38"/>
      <c r="D184" s="38"/>
      <c r="E184" s="38"/>
      <c r="F184" s="38"/>
      <c r="G184" s="38"/>
      <c r="H184" s="38"/>
      <c r="I184" s="38"/>
    </row>
    <row r="185" spans="2:9" ht="12.75" customHeight="1" x14ac:dyDescent="0.25">
      <c r="B185" s="38"/>
      <c r="C185" s="38"/>
      <c r="D185" s="38"/>
      <c r="E185" s="38"/>
      <c r="F185" s="38"/>
      <c r="G185" s="38"/>
      <c r="H185" s="38"/>
      <c r="I185" s="38"/>
    </row>
    <row r="186" spans="2:9" ht="12.75" customHeight="1" x14ac:dyDescent="0.25">
      <c r="B186" s="38"/>
      <c r="C186" s="38"/>
      <c r="D186" s="38"/>
      <c r="E186" s="38"/>
      <c r="F186" s="38"/>
      <c r="G186" s="38"/>
      <c r="H186" s="38"/>
      <c r="I186" s="38"/>
    </row>
    <row r="187" spans="2:9" ht="12.75" customHeight="1" x14ac:dyDescent="0.25">
      <c r="B187" s="38"/>
      <c r="C187" s="38"/>
      <c r="D187" s="38"/>
      <c r="E187" s="38"/>
      <c r="F187" s="38"/>
      <c r="G187" s="38"/>
      <c r="H187" s="38"/>
      <c r="I187" s="38"/>
    </row>
    <row r="188" spans="2:9" ht="12.75" customHeight="1" x14ac:dyDescent="0.25">
      <c r="B188" s="38"/>
      <c r="C188" s="38"/>
      <c r="D188" s="38"/>
      <c r="E188" s="38"/>
      <c r="F188" s="38"/>
      <c r="G188" s="38"/>
      <c r="H188" s="38"/>
      <c r="I188" s="38"/>
    </row>
    <row r="189" spans="2:9" ht="12.75" customHeight="1" x14ac:dyDescent="0.25">
      <c r="B189" s="38"/>
      <c r="C189" s="38"/>
      <c r="D189" s="38"/>
      <c r="E189" s="38"/>
      <c r="F189" s="38"/>
      <c r="G189" s="38"/>
      <c r="H189" s="38"/>
      <c r="I189" s="38"/>
    </row>
    <row r="190" spans="2:9" ht="12.75" customHeight="1" x14ac:dyDescent="0.25">
      <c r="B190" s="38"/>
      <c r="C190" s="38"/>
      <c r="D190" s="38"/>
      <c r="E190" s="38"/>
      <c r="F190" s="38"/>
      <c r="G190" s="38"/>
      <c r="H190" s="38"/>
      <c r="I190" s="38"/>
    </row>
    <row r="191" spans="2:9" ht="12.75" customHeight="1" x14ac:dyDescent="0.25">
      <c r="B191" s="38"/>
      <c r="C191" s="38"/>
      <c r="D191" s="38"/>
      <c r="E191" s="38"/>
      <c r="F191" s="38"/>
      <c r="G191" s="38"/>
      <c r="H191" s="38"/>
      <c r="I191" s="38"/>
    </row>
    <row r="192" spans="2:9" ht="12.75" customHeight="1" x14ac:dyDescent="0.25">
      <c r="B192" s="38"/>
      <c r="C192" s="38"/>
      <c r="D192" s="38"/>
      <c r="E192" s="38"/>
      <c r="F192" s="38"/>
      <c r="G192" s="38"/>
      <c r="H192" s="38"/>
      <c r="I192" s="38"/>
    </row>
    <row r="193" spans="2:9" ht="12.75" customHeight="1" x14ac:dyDescent="0.25">
      <c r="B193" s="38"/>
      <c r="C193" s="38"/>
      <c r="D193" s="38"/>
      <c r="E193" s="38"/>
      <c r="F193" s="38"/>
      <c r="G193" s="38"/>
      <c r="H193" s="38"/>
      <c r="I193" s="38"/>
    </row>
    <row r="194" spans="2:9" ht="12.75" customHeight="1" x14ac:dyDescent="0.25">
      <c r="B194" s="38"/>
      <c r="C194" s="38"/>
      <c r="D194" s="38"/>
      <c r="E194" s="38"/>
      <c r="F194" s="38"/>
      <c r="G194" s="38"/>
      <c r="H194" s="38"/>
      <c r="I194" s="38"/>
    </row>
    <row r="195" spans="2:9" ht="12.75" customHeight="1" x14ac:dyDescent="0.25">
      <c r="B195" s="38"/>
      <c r="C195" s="38"/>
      <c r="D195" s="38"/>
      <c r="E195" s="38"/>
      <c r="F195" s="38"/>
      <c r="G195" s="38"/>
      <c r="H195" s="38"/>
      <c r="I195" s="38"/>
    </row>
    <row r="196" spans="2:9" ht="12.75" customHeight="1" x14ac:dyDescent="0.25">
      <c r="B196" s="38"/>
      <c r="C196" s="38"/>
      <c r="D196" s="38"/>
      <c r="E196" s="38"/>
      <c r="F196" s="38"/>
      <c r="G196" s="38"/>
      <c r="H196" s="38"/>
      <c r="I196" s="38"/>
    </row>
    <row r="197" spans="2:9" ht="12.75" customHeight="1" x14ac:dyDescent="0.25">
      <c r="B197" s="38"/>
      <c r="C197" s="38"/>
      <c r="D197" s="38"/>
      <c r="E197" s="38"/>
      <c r="F197" s="38"/>
      <c r="G197" s="38"/>
      <c r="H197" s="38"/>
      <c r="I197" s="38"/>
    </row>
    <row r="198" spans="2:9" ht="12.75" customHeight="1" x14ac:dyDescent="0.25">
      <c r="B198" s="38"/>
      <c r="C198" s="38"/>
      <c r="D198" s="38"/>
      <c r="E198" s="38"/>
      <c r="F198" s="38"/>
      <c r="G198" s="38"/>
      <c r="H198" s="38"/>
      <c r="I198" s="38"/>
    </row>
    <row r="199" spans="2:9" ht="12.75" customHeight="1" x14ac:dyDescent="0.25">
      <c r="B199" s="38"/>
      <c r="C199" s="38"/>
      <c r="D199" s="38"/>
      <c r="E199" s="38"/>
      <c r="F199" s="38"/>
      <c r="G199" s="38"/>
      <c r="H199" s="38"/>
      <c r="I199" s="38"/>
    </row>
    <row r="200" spans="2:9" ht="12.75" customHeight="1" x14ac:dyDescent="0.25">
      <c r="B200" s="38"/>
      <c r="C200" s="38"/>
      <c r="D200" s="38"/>
      <c r="E200" s="38"/>
      <c r="F200" s="38"/>
      <c r="G200" s="38"/>
      <c r="H200" s="38"/>
      <c r="I200" s="38"/>
    </row>
    <row r="201" spans="2:9" ht="12.75" customHeight="1" x14ac:dyDescent="0.25">
      <c r="B201" s="38"/>
      <c r="C201" s="38"/>
      <c r="D201" s="38"/>
      <c r="E201" s="38"/>
      <c r="F201" s="38"/>
      <c r="G201" s="38"/>
      <c r="H201" s="38"/>
      <c r="I201" s="38"/>
    </row>
    <row r="202" spans="2:9" ht="12.75" customHeight="1" x14ac:dyDescent="0.25">
      <c r="B202" s="38"/>
      <c r="C202" s="38"/>
      <c r="D202" s="38"/>
      <c r="E202" s="38"/>
      <c r="F202" s="38"/>
      <c r="G202" s="38"/>
      <c r="H202" s="38"/>
      <c r="I202" s="38"/>
    </row>
    <row r="203" spans="2:9" ht="12.75" customHeight="1" x14ac:dyDescent="0.25">
      <c r="B203" s="38"/>
      <c r="C203" s="38"/>
      <c r="D203" s="38"/>
      <c r="E203" s="38"/>
      <c r="F203" s="38"/>
      <c r="G203" s="38"/>
      <c r="H203" s="38"/>
      <c r="I203" s="38"/>
    </row>
    <row r="204" spans="2:9" ht="12.75" customHeight="1" x14ac:dyDescent="0.25">
      <c r="B204" s="38"/>
      <c r="C204" s="38"/>
      <c r="D204" s="38"/>
      <c r="E204" s="38"/>
      <c r="F204" s="38"/>
      <c r="G204" s="38"/>
      <c r="H204" s="38"/>
      <c r="I204" s="38"/>
    </row>
    <row r="205" spans="2:9" ht="12.75" customHeight="1" x14ac:dyDescent="0.25">
      <c r="B205" s="38"/>
      <c r="C205" s="38"/>
      <c r="D205" s="38"/>
      <c r="E205" s="38"/>
      <c r="F205" s="38"/>
      <c r="G205" s="38"/>
      <c r="H205" s="38"/>
      <c r="I205" s="38"/>
    </row>
    <row r="206" spans="2:9" ht="12.75" customHeight="1" x14ac:dyDescent="0.25">
      <c r="B206" s="38"/>
      <c r="C206" s="38"/>
      <c r="D206" s="38"/>
      <c r="E206" s="38"/>
      <c r="F206" s="38"/>
      <c r="G206" s="38"/>
      <c r="H206" s="38"/>
      <c r="I206" s="38"/>
    </row>
    <row r="207" spans="2:9" ht="12.75" customHeight="1" x14ac:dyDescent="0.25">
      <c r="B207" s="38"/>
      <c r="C207" s="38"/>
      <c r="D207" s="38"/>
      <c r="E207" s="38"/>
      <c r="F207" s="38"/>
      <c r="G207" s="38"/>
      <c r="H207" s="38"/>
      <c r="I207" s="38"/>
    </row>
    <row r="208" spans="2:9" ht="12.75" customHeight="1" x14ac:dyDescent="0.25">
      <c r="B208" s="38"/>
      <c r="C208" s="38"/>
      <c r="D208" s="38"/>
      <c r="E208" s="38"/>
      <c r="F208" s="38"/>
      <c r="G208" s="38"/>
      <c r="H208" s="38"/>
      <c r="I208" s="38"/>
    </row>
    <row r="209" spans="2:9" ht="12.75" customHeight="1" x14ac:dyDescent="0.25">
      <c r="B209" s="38"/>
      <c r="C209" s="38"/>
      <c r="D209" s="38"/>
      <c r="E209" s="38"/>
      <c r="F209" s="38"/>
      <c r="G209" s="38"/>
      <c r="H209" s="38"/>
      <c r="I209" s="38"/>
    </row>
    <row r="210" spans="2:9" ht="12.75" customHeight="1" x14ac:dyDescent="0.25">
      <c r="B210" s="38"/>
      <c r="C210" s="38"/>
      <c r="D210" s="38"/>
      <c r="E210" s="38"/>
      <c r="F210" s="38"/>
      <c r="G210" s="38"/>
      <c r="H210" s="38"/>
      <c r="I210" s="38"/>
    </row>
    <row r="211" spans="2:9" ht="12.75" customHeight="1" x14ac:dyDescent="0.25">
      <c r="B211" s="38"/>
      <c r="C211" s="38"/>
      <c r="D211" s="38"/>
      <c r="E211" s="38"/>
      <c r="F211" s="38"/>
      <c r="G211" s="38"/>
      <c r="H211" s="38"/>
      <c r="I211" s="38"/>
    </row>
    <row r="212" spans="2:9" ht="12.75" customHeight="1" x14ac:dyDescent="0.25">
      <c r="B212" s="38"/>
      <c r="C212" s="38"/>
      <c r="D212" s="38"/>
      <c r="E212" s="38"/>
      <c r="F212" s="38"/>
      <c r="G212" s="38"/>
      <c r="H212" s="38"/>
      <c r="I212" s="38"/>
    </row>
    <row r="213" spans="2:9" ht="12.75" customHeight="1" x14ac:dyDescent="0.25">
      <c r="B213" s="38"/>
      <c r="C213" s="38"/>
      <c r="D213" s="38"/>
      <c r="E213" s="38"/>
      <c r="F213" s="38"/>
      <c r="G213" s="38"/>
      <c r="H213" s="38"/>
      <c r="I213" s="38"/>
    </row>
    <row r="214" spans="2:9" ht="12.75" customHeight="1" x14ac:dyDescent="0.25">
      <c r="B214" s="38"/>
      <c r="C214" s="38"/>
      <c r="D214" s="38"/>
      <c r="E214" s="38"/>
      <c r="F214" s="38"/>
      <c r="G214" s="38"/>
      <c r="H214" s="38"/>
      <c r="I214" s="38"/>
    </row>
    <row r="215" spans="2:9" ht="12.75" customHeight="1" x14ac:dyDescent="0.25">
      <c r="B215" s="38"/>
      <c r="C215" s="38"/>
      <c r="D215" s="38"/>
      <c r="E215" s="38"/>
      <c r="F215" s="38"/>
      <c r="G215" s="38"/>
      <c r="H215" s="38"/>
      <c r="I215" s="38"/>
    </row>
    <row r="216" spans="2:9" ht="12.75" customHeight="1" x14ac:dyDescent="0.25">
      <c r="B216" s="38"/>
      <c r="C216" s="38"/>
      <c r="D216" s="38"/>
      <c r="E216" s="38"/>
      <c r="F216" s="38"/>
      <c r="G216" s="38"/>
      <c r="H216" s="38"/>
      <c r="I216" s="38"/>
    </row>
    <row r="217" spans="2:9" ht="12.75" customHeight="1" x14ac:dyDescent="0.25">
      <c r="B217" s="38"/>
      <c r="C217" s="38"/>
      <c r="D217" s="38"/>
      <c r="E217" s="38"/>
      <c r="F217" s="38"/>
      <c r="G217" s="38"/>
      <c r="H217" s="38"/>
      <c r="I217" s="38"/>
    </row>
    <row r="218" spans="2:9" ht="12.75" customHeight="1" x14ac:dyDescent="0.25">
      <c r="B218" s="38"/>
      <c r="C218" s="38"/>
      <c r="D218" s="38"/>
      <c r="E218" s="38"/>
      <c r="F218" s="38"/>
      <c r="G218" s="38"/>
      <c r="H218" s="38"/>
      <c r="I218" s="38"/>
    </row>
    <row r="219" spans="2:9" ht="12.75" customHeight="1" x14ac:dyDescent="0.25">
      <c r="B219" s="38"/>
      <c r="C219" s="38"/>
      <c r="D219" s="38"/>
      <c r="E219" s="38"/>
      <c r="F219" s="38"/>
      <c r="G219" s="38"/>
      <c r="H219" s="38"/>
      <c r="I219" s="38"/>
    </row>
    <row r="220" spans="2:9" ht="12.75" customHeight="1" x14ac:dyDescent="0.25">
      <c r="B220" s="38"/>
      <c r="C220" s="38"/>
      <c r="D220" s="38"/>
      <c r="E220" s="38"/>
      <c r="F220" s="38"/>
      <c r="G220" s="38"/>
      <c r="H220" s="38"/>
      <c r="I220" s="38"/>
    </row>
    <row r="221" spans="2:9" ht="12.75" customHeight="1" x14ac:dyDescent="0.25">
      <c r="B221" s="38"/>
      <c r="C221" s="38"/>
      <c r="D221" s="38"/>
      <c r="E221" s="38"/>
      <c r="F221" s="38"/>
      <c r="G221" s="38"/>
      <c r="H221" s="38"/>
      <c r="I221" s="38"/>
    </row>
    <row r="222" spans="2:9" ht="12.75" customHeight="1" x14ac:dyDescent="0.25">
      <c r="B222" s="38"/>
      <c r="C222" s="38"/>
      <c r="D222" s="38"/>
      <c r="E222" s="38"/>
      <c r="F222" s="38"/>
      <c r="G222" s="38"/>
      <c r="H222" s="38"/>
      <c r="I222" s="38"/>
    </row>
    <row r="223" spans="2:9" ht="12.75" customHeight="1" x14ac:dyDescent="0.25">
      <c r="B223" s="38"/>
      <c r="C223" s="38"/>
      <c r="D223" s="38"/>
      <c r="E223" s="38"/>
      <c r="F223" s="38"/>
      <c r="G223" s="38"/>
      <c r="H223" s="38"/>
      <c r="I223" s="38"/>
    </row>
    <row r="224" spans="2:9" ht="12.75" customHeight="1" x14ac:dyDescent="0.25">
      <c r="B224" s="38"/>
      <c r="C224" s="38"/>
      <c r="D224" s="38"/>
      <c r="E224" s="38"/>
      <c r="F224" s="38"/>
      <c r="G224" s="38"/>
      <c r="H224" s="38"/>
      <c r="I224" s="38"/>
    </row>
    <row r="225" spans="2:9" ht="12.75" customHeight="1" x14ac:dyDescent="0.25">
      <c r="B225" s="38"/>
      <c r="C225" s="38"/>
      <c r="D225" s="38"/>
      <c r="E225" s="38"/>
      <c r="F225" s="38"/>
      <c r="G225" s="38"/>
      <c r="H225" s="38"/>
      <c r="I225" s="38"/>
    </row>
    <row r="226" spans="2:9" ht="12.75" customHeight="1" x14ac:dyDescent="0.25">
      <c r="B226" s="38"/>
      <c r="C226" s="38"/>
      <c r="D226" s="38"/>
      <c r="E226" s="38"/>
      <c r="F226" s="38"/>
      <c r="G226" s="38"/>
      <c r="H226" s="38"/>
      <c r="I226" s="38"/>
    </row>
    <row r="227" spans="2:9" ht="12.75" customHeight="1" x14ac:dyDescent="0.25">
      <c r="B227" s="38"/>
      <c r="C227" s="38"/>
      <c r="D227" s="38"/>
      <c r="E227" s="38"/>
      <c r="F227" s="38"/>
      <c r="G227" s="38"/>
      <c r="H227" s="38"/>
      <c r="I227" s="38"/>
    </row>
    <row r="228" spans="2:9" ht="12.75" customHeight="1" x14ac:dyDescent="0.25">
      <c r="B228" s="38"/>
      <c r="C228" s="38"/>
      <c r="D228" s="38"/>
      <c r="E228" s="38"/>
      <c r="F228" s="38"/>
      <c r="G228" s="38"/>
      <c r="H228" s="38"/>
      <c r="I228" s="38"/>
    </row>
    <row r="229" spans="2:9" ht="12.75" customHeight="1" x14ac:dyDescent="0.25">
      <c r="B229" s="38"/>
      <c r="C229" s="38"/>
      <c r="D229" s="38"/>
      <c r="E229" s="38"/>
      <c r="F229" s="38"/>
      <c r="G229" s="38"/>
      <c r="H229" s="38"/>
      <c r="I229" s="38"/>
    </row>
    <row r="230" spans="2:9" ht="12.75" customHeight="1" x14ac:dyDescent="0.25">
      <c r="B230" s="38"/>
      <c r="C230" s="38"/>
      <c r="D230" s="38"/>
      <c r="E230" s="38"/>
      <c r="F230" s="38"/>
      <c r="G230" s="38"/>
      <c r="H230" s="38"/>
      <c r="I230" s="38"/>
    </row>
    <row r="231" spans="2:9" ht="12.75" customHeight="1" x14ac:dyDescent="0.25">
      <c r="B231" s="38"/>
      <c r="C231" s="38"/>
      <c r="D231" s="38"/>
      <c r="E231" s="38"/>
      <c r="F231" s="38"/>
      <c r="G231" s="38"/>
      <c r="H231" s="38"/>
      <c r="I231" s="38"/>
    </row>
    <row r="232" spans="2:9" ht="12.75" customHeight="1" x14ac:dyDescent="0.25">
      <c r="B232" s="38"/>
      <c r="C232" s="38"/>
      <c r="D232" s="38"/>
      <c r="E232" s="38"/>
      <c r="F232" s="38"/>
      <c r="G232" s="38"/>
      <c r="H232" s="38"/>
      <c r="I232" s="38"/>
    </row>
    <row r="233" spans="2:9" ht="12.75" customHeight="1" x14ac:dyDescent="0.25">
      <c r="B233" s="38"/>
      <c r="C233" s="38"/>
      <c r="D233" s="38"/>
      <c r="E233" s="38"/>
      <c r="F233" s="38"/>
      <c r="G233" s="38"/>
      <c r="H233" s="38"/>
      <c r="I233" s="38"/>
    </row>
    <row r="234" spans="2:9" ht="12.75" customHeight="1" x14ac:dyDescent="0.25">
      <c r="B234" s="38"/>
      <c r="C234" s="38"/>
      <c r="D234" s="38"/>
      <c r="E234" s="38"/>
      <c r="F234" s="38"/>
      <c r="G234" s="38"/>
      <c r="H234" s="38"/>
      <c r="I234" s="38"/>
    </row>
    <row r="235" spans="2:9" ht="12.75" customHeight="1" x14ac:dyDescent="0.25">
      <c r="B235" s="38"/>
      <c r="C235" s="38"/>
      <c r="D235" s="38"/>
      <c r="E235" s="38"/>
      <c r="F235" s="38"/>
      <c r="G235" s="38"/>
      <c r="H235" s="38"/>
      <c r="I235" s="38"/>
    </row>
    <row r="236" spans="2:9" ht="12.75" customHeight="1" x14ac:dyDescent="0.25">
      <c r="B236" s="38"/>
      <c r="C236" s="38"/>
      <c r="D236" s="38"/>
      <c r="E236" s="38"/>
      <c r="F236" s="38"/>
      <c r="G236" s="38"/>
      <c r="H236" s="38"/>
      <c r="I236" s="38"/>
    </row>
    <row r="237" spans="2:9" ht="12.75" customHeight="1" x14ac:dyDescent="0.25">
      <c r="B237" s="38"/>
      <c r="C237" s="38"/>
      <c r="D237" s="38"/>
      <c r="E237" s="38"/>
      <c r="F237" s="38"/>
      <c r="G237" s="38"/>
      <c r="H237" s="38"/>
      <c r="I237" s="38"/>
    </row>
    <row r="238" spans="2:9" ht="12.75" customHeight="1" x14ac:dyDescent="0.25">
      <c r="B238" s="38"/>
      <c r="C238" s="38"/>
      <c r="D238" s="38"/>
      <c r="E238" s="38"/>
      <c r="F238" s="38"/>
      <c r="G238" s="38"/>
      <c r="H238" s="38"/>
      <c r="I238" s="38"/>
    </row>
    <row r="239" spans="2:9" ht="12.75" customHeight="1" x14ac:dyDescent="0.25">
      <c r="B239" s="38"/>
      <c r="C239" s="38"/>
      <c r="D239" s="38"/>
      <c r="E239" s="38"/>
      <c r="F239" s="38"/>
      <c r="G239" s="38"/>
      <c r="H239" s="38"/>
      <c r="I239" s="38"/>
    </row>
    <row r="240" spans="2:9" ht="12.75" customHeight="1" x14ac:dyDescent="0.25">
      <c r="B240" s="38"/>
      <c r="C240" s="38"/>
      <c r="D240" s="38"/>
      <c r="E240" s="38"/>
      <c r="F240" s="38"/>
      <c r="G240" s="38"/>
      <c r="H240" s="38"/>
      <c r="I240" s="38"/>
    </row>
    <row r="241" spans="2:9" ht="12.75" customHeight="1" x14ac:dyDescent="0.25">
      <c r="B241" s="38"/>
      <c r="C241" s="38"/>
      <c r="D241" s="38"/>
      <c r="E241" s="38"/>
      <c r="F241" s="38"/>
      <c r="G241" s="38"/>
      <c r="H241" s="38"/>
      <c r="I241" s="38"/>
    </row>
    <row r="242" spans="2:9" ht="12.75" customHeight="1" x14ac:dyDescent="0.25">
      <c r="B242" s="38"/>
      <c r="C242" s="38"/>
      <c r="D242" s="38"/>
      <c r="E242" s="38"/>
      <c r="F242" s="38"/>
      <c r="G242" s="38"/>
      <c r="H242" s="38"/>
      <c r="I242" s="38"/>
    </row>
    <row r="243" spans="2:9" ht="12.75" customHeight="1" x14ac:dyDescent="0.25">
      <c r="B243" s="38"/>
      <c r="C243" s="38"/>
      <c r="D243" s="38"/>
      <c r="E243" s="38"/>
      <c r="F243" s="38"/>
      <c r="G243" s="38"/>
      <c r="H243" s="38"/>
      <c r="I243" s="38"/>
    </row>
    <row r="244" spans="2:9" ht="12.75" customHeight="1" x14ac:dyDescent="0.25">
      <c r="B244" s="38"/>
      <c r="C244" s="38"/>
      <c r="D244" s="38"/>
      <c r="E244" s="38"/>
      <c r="F244" s="38"/>
      <c r="G244" s="38"/>
      <c r="H244" s="38"/>
      <c r="I244" s="38"/>
    </row>
    <row r="245" spans="2:9" ht="15.75" customHeight="1" x14ac:dyDescent="0.25"/>
    <row r="246" spans="2:9" ht="15.75" customHeight="1" x14ac:dyDescent="0.25"/>
    <row r="247" spans="2:9" ht="15.75" customHeight="1" x14ac:dyDescent="0.25"/>
    <row r="248" spans="2:9" ht="15.75" customHeight="1" x14ac:dyDescent="0.25"/>
    <row r="249" spans="2:9" ht="15.75" customHeight="1" x14ac:dyDescent="0.25"/>
    <row r="250" spans="2:9" ht="15.75" customHeight="1" x14ac:dyDescent="0.25"/>
    <row r="251" spans="2:9" ht="15.75" customHeight="1" x14ac:dyDescent="0.25"/>
    <row r="252" spans="2:9" ht="15.75" customHeight="1" x14ac:dyDescent="0.25"/>
    <row r="253" spans="2:9" ht="15.75" customHeight="1" x14ac:dyDescent="0.25"/>
    <row r="254" spans="2:9" ht="15.75" customHeight="1" x14ac:dyDescent="0.25"/>
    <row r="255" spans="2:9" ht="15.75" customHeight="1" x14ac:dyDescent="0.25"/>
    <row r="256" spans="2:9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15748031496062992" right="0.15748031496062992" top="3.937007874015748E-2" bottom="0.1574803149606299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1000"/>
  <sheetViews>
    <sheetView workbookViewId="0"/>
  </sheetViews>
  <sheetFormatPr defaultColWidth="14.44140625" defaultRowHeight="15" customHeight="1" x14ac:dyDescent="0.25"/>
  <cols>
    <col min="1" max="1" width="32.33203125" customWidth="1"/>
    <col min="2" max="2" width="12.109375" customWidth="1"/>
    <col min="3" max="3" width="13.109375" customWidth="1"/>
    <col min="4" max="4" width="14.88671875" customWidth="1"/>
    <col min="5" max="5" width="13" customWidth="1"/>
    <col min="6" max="6" width="12.33203125" customWidth="1"/>
    <col min="7" max="7" width="11.88671875" customWidth="1"/>
    <col min="8" max="8" width="11.109375" customWidth="1"/>
    <col min="9" max="9" width="12.5546875" customWidth="1"/>
    <col min="10" max="10" width="9.88671875" customWidth="1"/>
    <col min="11" max="11" width="11.33203125" customWidth="1"/>
    <col min="12" max="26" width="8.6640625" customWidth="1"/>
  </cols>
  <sheetData>
    <row r="1" spans="1:26" ht="11.25" customHeight="1" x14ac:dyDescent="0.25">
      <c r="A1" s="6" t="s">
        <v>193</v>
      </c>
      <c r="B1" s="2"/>
      <c r="C1" s="3"/>
      <c r="D1" s="3"/>
      <c r="E1" s="3"/>
      <c r="F1" s="3"/>
      <c r="G1" s="3"/>
      <c r="H1" s="3"/>
      <c r="I1" s="3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1.25" customHeight="1" x14ac:dyDescent="0.25">
      <c r="A2" s="6" t="s">
        <v>1</v>
      </c>
      <c r="B2" s="3"/>
      <c r="C2" s="3"/>
      <c r="D2" s="3"/>
      <c r="E2" s="3"/>
      <c r="F2" s="3"/>
      <c r="G2" s="3"/>
      <c r="H2" s="3"/>
      <c r="I2" s="3"/>
      <c r="J2" s="4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1.25" customHeight="1" x14ac:dyDescent="0.25">
      <c r="A3" s="4" t="s">
        <v>2</v>
      </c>
      <c r="B3" s="3"/>
      <c r="C3" s="3"/>
      <c r="D3" s="3"/>
      <c r="E3" s="3"/>
      <c r="F3" s="3">
        <f>(39668.46-1000-5687.5)*30%</f>
        <v>9894.2879999999986</v>
      </c>
      <c r="G3" s="3"/>
      <c r="H3" s="3"/>
      <c r="I3" s="3"/>
      <c r="J3" s="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1.25" customHeight="1" x14ac:dyDescent="0.25">
      <c r="A4" s="4"/>
      <c r="B4" s="3"/>
      <c r="C4" s="2" t="s">
        <v>3</v>
      </c>
      <c r="D4" s="2"/>
      <c r="E4" s="2">
        <f>F3/2</f>
        <v>4947.1439999999993</v>
      </c>
      <c r="F4" s="3"/>
      <c r="G4" s="3"/>
      <c r="H4" s="3"/>
      <c r="I4" s="3"/>
      <c r="J4" s="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1.25" customHeight="1" x14ac:dyDescent="0.25">
      <c r="A5" s="4"/>
      <c r="B5" s="3"/>
      <c r="C5" s="2" t="s">
        <v>4</v>
      </c>
      <c r="D5" s="2"/>
      <c r="E5" s="2">
        <f>F3/2</f>
        <v>4947.1439999999993</v>
      </c>
      <c r="F5" s="3"/>
      <c r="G5" s="3"/>
      <c r="H5" s="3"/>
      <c r="I5" s="3"/>
      <c r="J5" s="4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1.25" customHeight="1" x14ac:dyDescent="0.25">
      <c r="A6" s="4" t="s">
        <v>5</v>
      </c>
      <c r="B6" s="3"/>
      <c r="C6" s="3"/>
      <c r="D6" s="3"/>
      <c r="E6" s="3"/>
      <c r="F6" s="3">
        <v>14.5</v>
      </c>
      <c r="G6" s="3"/>
      <c r="H6" s="3"/>
      <c r="I6" s="3"/>
      <c r="J6" s="4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1.25" customHeight="1" x14ac:dyDescent="0.25">
      <c r="A7" s="4" t="s">
        <v>7</v>
      </c>
      <c r="B7" s="3"/>
      <c r="C7" s="3"/>
      <c r="D7" s="3"/>
      <c r="E7" s="3"/>
      <c r="F7" s="3">
        <v>12.5</v>
      </c>
      <c r="G7" s="3"/>
      <c r="H7" s="3"/>
      <c r="I7" s="3"/>
      <c r="J7" s="4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1.25" customHeight="1" x14ac:dyDescent="0.25">
      <c r="A8" s="4"/>
      <c r="B8" s="3"/>
      <c r="C8" s="3"/>
      <c r="D8" s="3"/>
      <c r="E8" s="3"/>
      <c r="F8" s="3"/>
      <c r="G8" s="3"/>
      <c r="H8" s="3"/>
      <c r="I8" s="3"/>
      <c r="J8" s="4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1.25" customHeight="1" x14ac:dyDescent="0.25">
      <c r="A9" s="4" t="s">
        <v>8</v>
      </c>
      <c r="B9" s="3"/>
      <c r="C9" s="3"/>
      <c r="D9" s="3"/>
      <c r="E9" s="3"/>
      <c r="F9" s="3">
        <v>2740.56</v>
      </c>
      <c r="G9" s="3"/>
      <c r="H9" s="3"/>
      <c r="I9" s="3"/>
      <c r="J9" s="4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1.25" customHeight="1" x14ac:dyDescent="0.25">
      <c r="A10" s="4"/>
      <c r="B10" s="3"/>
      <c r="C10" s="3"/>
      <c r="D10" s="3"/>
      <c r="E10" s="3"/>
      <c r="F10" s="12"/>
      <c r="G10" s="3"/>
      <c r="H10" s="3"/>
      <c r="I10" s="3"/>
      <c r="J10" s="4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1.25" customHeight="1" x14ac:dyDescent="0.25">
      <c r="A11" s="4"/>
      <c r="B11" s="3"/>
      <c r="C11" s="2" t="s">
        <v>207</v>
      </c>
      <c r="D11" s="2"/>
      <c r="E11" s="2">
        <f>(F9/15*6)</f>
        <v>1096.2240000000002</v>
      </c>
      <c r="F11" s="3"/>
      <c r="G11" s="3"/>
      <c r="H11" s="3"/>
      <c r="I11" s="3"/>
      <c r="J11" s="4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1.25" customHeight="1" x14ac:dyDescent="0.25">
      <c r="A12" s="4"/>
      <c r="B12" s="3"/>
      <c r="C12" s="2" t="s">
        <v>208</v>
      </c>
      <c r="D12" s="2"/>
      <c r="E12" s="2">
        <f>F9/15*9</f>
        <v>1644.336</v>
      </c>
      <c r="F12" s="3"/>
      <c r="G12" s="3"/>
      <c r="H12" s="3"/>
      <c r="I12" s="3"/>
      <c r="J12" s="4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1.25" customHeight="1" x14ac:dyDescent="0.25">
      <c r="A13" s="4" t="s">
        <v>63</v>
      </c>
      <c r="B13" s="3"/>
      <c r="C13" s="2" t="s">
        <v>195</v>
      </c>
      <c r="D13" s="3"/>
      <c r="E13" s="2">
        <v>1000</v>
      </c>
      <c r="F13" s="3">
        <v>1000</v>
      </c>
      <c r="G13" s="3"/>
      <c r="H13" s="3"/>
      <c r="I13" s="3"/>
      <c r="J13" s="4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1.25" customHeight="1" x14ac:dyDescent="0.25">
      <c r="A14" s="4" t="s">
        <v>14</v>
      </c>
      <c r="B14" s="3"/>
      <c r="C14" s="3"/>
      <c r="D14" s="3"/>
      <c r="E14" s="3"/>
      <c r="F14" s="3">
        <f>F3+F9+F13</f>
        <v>13634.847999999998</v>
      </c>
      <c r="G14" s="3"/>
      <c r="H14" s="3"/>
      <c r="I14" s="3"/>
      <c r="J14" s="4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1.25" customHeight="1" x14ac:dyDescent="0.25">
      <c r="A15" s="4"/>
      <c r="B15" s="3"/>
      <c r="C15" s="3"/>
      <c r="D15" s="3"/>
      <c r="E15" s="3"/>
      <c r="F15" s="3"/>
      <c r="G15" s="3"/>
      <c r="H15" s="3"/>
      <c r="I15" s="3"/>
      <c r="J15" s="4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1.25" customHeight="1" x14ac:dyDescent="0.25">
      <c r="A16" s="6" t="s">
        <v>209</v>
      </c>
      <c r="B16" s="2"/>
      <c r="C16" s="3"/>
      <c r="D16" s="3"/>
      <c r="E16" s="3"/>
      <c r="F16" s="3"/>
      <c r="G16" s="3"/>
      <c r="H16" s="3"/>
      <c r="I16" s="3"/>
      <c r="J16" s="4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1.25" customHeight="1" x14ac:dyDescent="0.25">
      <c r="A17" s="6" t="s">
        <v>197</v>
      </c>
      <c r="B17" s="2"/>
      <c r="C17" s="3"/>
      <c r="D17" s="3"/>
      <c r="E17" s="3"/>
      <c r="F17" s="3"/>
      <c r="G17" s="3"/>
      <c r="H17" s="3"/>
      <c r="I17" s="3"/>
      <c r="J17" s="4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1.25" customHeight="1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1.25" customHeight="1" x14ac:dyDescent="0.25">
      <c r="A19" s="17" t="s">
        <v>16</v>
      </c>
      <c r="B19" s="18" t="s">
        <v>17</v>
      </c>
      <c r="C19" s="18" t="s">
        <v>152</v>
      </c>
      <c r="D19" s="18" t="s">
        <v>210</v>
      </c>
      <c r="E19" s="18" t="s">
        <v>211</v>
      </c>
      <c r="F19" s="18"/>
      <c r="G19" s="18" t="s">
        <v>105</v>
      </c>
      <c r="H19" s="18" t="s">
        <v>188</v>
      </c>
      <c r="I19" s="18" t="s">
        <v>24</v>
      </c>
      <c r="J19" s="19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1.25" customHeight="1" x14ac:dyDescent="0.25">
      <c r="A20" s="23" t="s">
        <v>212</v>
      </c>
      <c r="B20" s="2"/>
      <c r="C20" s="3"/>
      <c r="D20" s="3"/>
      <c r="E20" s="3">
        <f>E11/5</f>
        <v>219.24480000000003</v>
      </c>
      <c r="F20" s="3">
        <v>0</v>
      </c>
      <c r="G20" s="3">
        <f>E11/5*2</f>
        <v>438.48960000000005</v>
      </c>
      <c r="H20" s="3">
        <f>E11/5*2</f>
        <v>438.48960000000005</v>
      </c>
      <c r="I20" s="3">
        <f t="shared" ref="I20:I24" si="0">C20+D20+E20+F20+G20+H20</f>
        <v>1096.2240000000002</v>
      </c>
      <c r="J20" s="21"/>
      <c r="K20" s="22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1.25" customHeight="1" x14ac:dyDescent="0.25">
      <c r="A21" s="23" t="s">
        <v>213</v>
      </c>
      <c r="B21" s="2"/>
      <c r="C21" s="3">
        <v>0</v>
      </c>
      <c r="D21" s="3">
        <v>0</v>
      </c>
      <c r="E21" s="3">
        <v>219.24</v>
      </c>
      <c r="F21" s="3">
        <v>0</v>
      </c>
      <c r="G21" s="3">
        <v>0</v>
      </c>
      <c r="H21" s="3">
        <v>0</v>
      </c>
      <c r="I21" s="3">
        <f t="shared" si="0"/>
        <v>219.24</v>
      </c>
      <c r="J21" s="21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1.25" customHeight="1" x14ac:dyDescent="0.25">
      <c r="A22" s="23"/>
      <c r="B22" s="2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f t="shared" si="0"/>
        <v>0</v>
      </c>
      <c r="J22" s="21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1.25" customHeight="1" x14ac:dyDescent="0.25">
      <c r="A23" s="23" t="s">
        <v>214</v>
      </c>
      <c r="B23" s="2">
        <f>H27</f>
        <v>4727.9039999999995</v>
      </c>
      <c r="C23" s="2">
        <v>0</v>
      </c>
      <c r="D23" s="2">
        <v>0</v>
      </c>
      <c r="E23" s="2">
        <v>0</v>
      </c>
      <c r="F23" s="2"/>
      <c r="G23" s="2">
        <v>0</v>
      </c>
      <c r="H23" s="2">
        <v>0</v>
      </c>
      <c r="I23" s="3">
        <f t="shared" si="0"/>
        <v>0</v>
      </c>
      <c r="J23" s="21"/>
      <c r="K23" s="24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1.25" customHeight="1" x14ac:dyDescent="0.25">
      <c r="A24" s="25"/>
      <c r="B24" s="3"/>
      <c r="C24" s="3"/>
      <c r="D24" s="3"/>
      <c r="E24" s="3"/>
      <c r="F24" s="3"/>
      <c r="G24" s="3"/>
      <c r="H24" s="3"/>
      <c r="I24" s="3">
        <f t="shared" si="0"/>
        <v>0</v>
      </c>
      <c r="J24" s="21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1.25" customHeight="1" x14ac:dyDescent="0.25">
      <c r="A25" s="23" t="s">
        <v>24</v>
      </c>
      <c r="B25" s="2"/>
      <c r="C25" s="3">
        <f t="shared" ref="C25:H25" si="1">SUM(C20:C24)</f>
        <v>0</v>
      </c>
      <c r="D25" s="3">
        <f t="shared" si="1"/>
        <v>0</v>
      </c>
      <c r="E25" s="3">
        <f t="shared" si="1"/>
        <v>438.48480000000006</v>
      </c>
      <c r="F25" s="3">
        <f t="shared" si="1"/>
        <v>0</v>
      </c>
      <c r="G25" s="3">
        <f t="shared" si="1"/>
        <v>438.48960000000005</v>
      </c>
      <c r="H25" s="3">
        <f t="shared" si="1"/>
        <v>438.48960000000005</v>
      </c>
      <c r="I25" s="3">
        <f>I20+I21+I22+I23+I24</f>
        <v>1315.4640000000002</v>
      </c>
      <c r="J25" s="21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1.25" customHeight="1" x14ac:dyDescent="0.25">
      <c r="A26" s="25"/>
      <c r="B26" s="3"/>
      <c r="C26" s="3"/>
      <c r="D26" s="3"/>
      <c r="E26" s="3"/>
      <c r="F26" s="3"/>
      <c r="G26" s="2" t="s">
        <v>26</v>
      </c>
      <c r="H26" s="2">
        <f>E11-I20</f>
        <v>0</v>
      </c>
      <c r="I26" s="3"/>
      <c r="J26" s="21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1.25" customHeight="1" x14ac:dyDescent="0.25">
      <c r="A27" s="26"/>
      <c r="B27" s="27"/>
      <c r="C27" s="27"/>
      <c r="D27" s="27"/>
      <c r="E27" s="27"/>
      <c r="F27" s="27"/>
      <c r="G27" s="28" t="s">
        <v>27</v>
      </c>
      <c r="H27" s="28">
        <f>E4-I21-I22-I23-I24</f>
        <v>4727.9039999999995</v>
      </c>
      <c r="I27" s="27"/>
      <c r="J27" s="29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1.25" customHeight="1" x14ac:dyDescent="0.25">
      <c r="A28" s="5"/>
      <c r="B28" s="12"/>
      <c r="C28" s="12"/>
      <c r="D28" s="12"/>
      <c r="E28" s="12"/>
      <c r="F28" s="12"/>
      <c r="G28" s="12"/>
      <c r="H28" s="12"/>
      <c r="I28" s="12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1.25" customHeight="1" x14ac:dyDescent="0.25">
      <c r="A29" s="17" t="s">
        <v>28</v>
      </c>
      <c r="B29" s="18" t="s">
        <v>17</v>
      </c>
      <c r="C29" s="31" t="s">
        <v>215</v>
      </c>
      <c r="D29" s="31" t="s">
        <v>216</v>
      </c>
      <c r="E29" s="31" t="s">
        <v>217</v>
      </c>
      <c r="F29" s="31" t="s">
        <v>218</v>
      </c>
      <c r="G29" s="31" t="s">
        <v>219</v>
      </c>
      <c r="H29" s="31" t="s">
        <v>220</v>
      </c>
      <c r="I29" s="18" t="s">
        <v>24</v>
      </c>
      <c r="J29" s="19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1.25" customHeight="1" x14ac:dyDescent="0.25">
      <c r="A30" s="23" t="s">
        <v>161</v>
      </c>
      <c r="B30" s="2">
        <f>E12/9.5</f>
        <v>173.08799999999999</v>
      </c>
      <c r="C30" s="3">
        <f>B30*3.5</f>
        <v>605.80799999999999</v>
      </c>
      <c r="D30" s="3">
        <f>B30*0.5</f>
        <v>86.543999999999997</v>
      </c>
      <c r="E30" s="3">
        <f>B30*2</f>
        <v>346.17599999999999</v>
      </c>
      <c r="F30" s="3">
        <f>B30*0.5</f>
        <v>86.543999999999997</v>
      </c>
      <c r="G30" s="3">
        <f>B30*2</f>
        <v>346.17599999999999</v>
      </c>
      <c r="H30" s="3">
        <f>B30*1</f>
        <v>173.08799999999999</v>
      </c>
      <c r="I30" s="3">
        <f t="shared" ref="I30:I33" si="2">C30+D30+E30+F30+G30+H30</f>
        <v>1644.336</v>
      </c>
      <c r="J30" s="21"/>
      <c r="K30" s="22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1.25" customHeight="1" x14ac:dyDescent="0.25">
      <c r="A31" s="23"/>
      <c r="B31" s="2"/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f t="shared" si="2"/>
        <v>0</v>
      </c>
      <c r="J31" s="21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1.25" customHeight="1" x14ac:dyDescent="0.25">
      <c r="A32" s="23" t="s">
        <v>142</v>
      </c>
      <c r="B32" s="2">
        <v>300</v>
      </c>
      <c r="C32" s="3">
        <f>6*B32</f>
        <v>1800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f t="shared" si="2"/>
        <v>1800</v>
      </c>
      <c r="J32" s="21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1.25" customHeight="1" x14ac:dyDescent="0.25">
      <c r="A33" s="23" t="s">
        <v>199</v>
      </c>
      <c r="B33" s="2">
        <v>400</v>
      </c>
      <c r="C33" s="3"/>
      <c r="D33" s="3">
        <v>0</v>
      </c>
      <c r="E33" s="3">
        <v>0</v>
      </c>
      <c r="F33" s="3">
        <v>0</v>
      </c>
      <c r="G33" s="3">
        <f>B33*3</f>
        <v>1200</v>
      </c>
      <c r="H33" s="3">
        <f>B33*3</f>
        <v>1200</v>
      </c>
      <c r="I33" s="3">
        <f t="shared" si="2"/>
        <v>2400</v>
      </c>
      <c r="J33" s="21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1.25" customHeight="1" x14ac:dyDescent="0.25">
      <c r="A34" s="23" t="s">
        <v>221</v>
      </c>
      <c r="B34" s="2">
        <f>E5-I32-I33</f>
        <v>747.14399999999932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f>SUM(C34:H34)</f>
        <v>0</v>
      </c>
      <c r="J34" s="21"/>
      <c r="K34" s="22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1.25" customHeight="1" x14ac:dyDescent="0.25">
      <c r="A35" s="23"/>
      <c r="B35" s="2"/>
      <c r="C35" s="3">
        <v>0</v>
      </c>
      <c r="D35" s="3">
        <v>0</v>
      </c>
      <c r="E35" s="3">
        <v>0</v>
      </c>
      <c r="F35" s="3">
        <v>0</v>
      </c>
      <c r="G35" s="3">
        <f>B35*3</f>
        <v>0</v>
      </c>
      <c r="H35" s="3">
        <f>B35*3</f>
        <v>0</v>
      </c>
      <c r="I35" s="3">
        <f t="shared" ref="I35:I36" si="3">C35+D35+E35+F35+G35+H35</f>
        <v>0</v>
      </c>
      <c r="J35" s="21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1.25" customHeight="1" x14ac:dyDescent="0.25">
      <c r="A36" s="23"/>
      <c r="B36" s="2"/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f t="shared" si="3"/>
        <v>0</v>
      </c>
      <c r="J36" s="21"/>
      <c r="K36" s="22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1.25" customHeight="1" x14ac:dyDescent="0.25">
      <c r="A37" s="23"/>
      <c r="B37" s="2"/>
      <c r="C37" s="3">
        <v>0</v>
      </c>
      <c r="D37" s="3">
        <v>0</v>
      </c>
      <c r="E37" s="3">
        <f>B37*3</f>
        <v>0</v>
      </c>
      <c r="F37" s="3">
        <v>0</v>
      </c>
      <c r="G37" s="3">
        <v>0</v>
      </c>
      <c r="H37" s="3">
        <v>0</v>
      </c>
      <c r="I37" s="3">
        <f>E37</f>
        <v>0</v>
      </c>
      <c r="J37" s="21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1.25" customHeight="1" x14ac:dyDescent="0.25">
      <c r="A38" s="23"/>
      <c r="B38" s="2"/>
      <c r="C38" s="3">
        <v>0</v>
      </c>
      <c r="D38" s="3">
        <f>B38*2</f>
        <v>0</v>
      </c>
      <c r="E38" s="3">
        <v>0</v>
      </c>
      <c r="F38" s="3">
        <v>0</v>
      </c>
      <c r="G38" s="3">
        <v>0</v>
      </c>
      <c r="H38" s="3">
        <v>0</v>
      </c>
      <c r="I38" s="3">
        <f>C38+D38+E38+F38+G38+H38</f>
        <v>0</v>
      </c>
      <c r="J38" s="21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1.25" customHeight="1" x14ac:dyDescent="0.25">
      <c r="A39" s="23"/>
      <c r="B39" s="2"/>
      <c r="C39" s="3"/>
      <c r="D39" s="3"/>
      <c r="E39" s="3">
        <f>B39*4</f>
        <v>0</v>
      </c>
      <c r="F39" s="3"/>
      <c r="G39" s="3"/>
      <c r="H39" s="3"/>
      <c r="I39" s="3">
        <f>E39</f>
        <v>0</v>
      </c>
      <c r="J39" s="21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1.25" customHeight="1" x14ac:dyDescent="0.25">
      <c r="A40" s="23" t="s">
        <v>24</v>
      </c>
      <c r="B40" s="2"/>
      <c r="C40" s="3">
        <f t="shared" ref="C40:H40" si="4">SUM(C30:C39)</f>
        <v>2405.808</v>
      </c>
      <c r="D40" s="3">
        <f t="shared" si="4"/>
        <v>86.543999999999997</v>
      </c>
      <c r="E40" s="3">
        <f t="shared" si="4"/>
        <v>346.17599999999999</v>
      </c>
      <c r="F40" s="3">
        <f t="shared" si="4"/>
        <v>86.543999999999997</v>
      </c>
      <c r="G40" s="3">
        <f t="shared" si="4"/>
        <v>1546.1759999999999</v>
      </c>
      <c r="H40" s="3">
        <f t="shared" si="4"/>
        <v>1373.088</v>
      </c>
      <c r="I40" s="3">
        <f>I30+I31+I32+I33+I34+I35+I36+I37+I38+I39</f>
        <v>5844.3360000000002</v>
      </c>
      <c r="J40" s="21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1.25" customHeight="1" x14ac:dyDescent="0.25">
      <c r="A41" s="25"/>
      <c r="B41" s="3"/>
      <c r="C41" s="3"/>
      <c r="D41" s="3"/>
      <c r="E41" s="3"/>
      <c r="F41" s="3"/>
      <c r="G41" s="2" t="s">
        <v>26</v>
      </c>
      <c r="H41" s="2">
        <f>E12-I30</f>
        <v>0</v>
      </c>
      <c r="I41" s="3"/>
      <c r="J41" s="21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1.25" customHeight="1" x14ac:dyDescent="0.25">
      <c r="A42" s="26"/>
      <c r="B42" s="27"/>
      <c r="C42" s="27"/>
      <c r="D42" s="27"/>
      <c r="E42" s="27"/>
      <c r="F42" s="27"/>
      <c r="G42" s="28" t="s">
        <v>27</v>
      </c>
      <c r="H42" s="28">
        <f>E5-I31-I32-I33-I34-I35-I36-I37-I38-I39</f>
        <v>747.14399999999932</v>
      </c>
      <c r="I42" s="27" t="s">
        <v>42</v>
      </c>
      <c r="J42" s="32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1.25" customHeight="1" x14ac:dyDescent="0.25">
      <c r="A43" s="33" t="s">
        <v>163</v>
      </c>
      <c r="B43" s="12"/>
      <c r="C43" s="5">
        <f>(C32+C33+C34)/7</f>
        <v>257.14285714285717</v>
      </c>
      <c r="D43" s="12">
        <f>D40/2</f>
        <v>43.271999999999998</v>
      </c>
      <c r="E43" s="12">
        <f>(E34+E37)/3</f>
        <v>0</v>
      </c>
      <c r="F43" s="12">
        <f>(F34+F36)/2</f>
        <v>0</v>
      </c>
      <c r="G43" s="12">
        <f t="shared" ref="G43:H43" si="5">(G33+G36)/3</f>
        <v>400</v>
      </c>
      <c r="H43" s="12">
        <f t="shared" si="5"/>
        <v>400</v>
      </c>
      <c r="I43" s="12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1.25" customHeight="1" x14ac:dyDescent="0.25">
      <c r="A44" s="33" t="s">
        <v>222</v>
      </c>
      <c r="B44" s="12"/>
      <c r="C44" s="12"/>
      <c r="D44" s="12"/>
      <c r="E44" s="12"/>
      <c r="F44" s="12"/>
      <c r="G44" s="12"/>
      <c r="H44" s="12"/>
      <c r="I44" s="12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1.25" customHeight="1" x14ac:dyDescent="0.25">
      <c r="A45" s="5"/>
      <c r="B45" s="12"/>
      <c r="C45" s="12"/>
      <c r="D45" s="12"/>
      <c r="E45" s="12"/>
      <c r="F45" s="12"/>
      <c r="G45" s="12"/>
      <c r="H45" s="12"/>
      <c r="I45" s="12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1.25" customHeight="1" x14ac:dyDescent="0.25">
      <c r="A46" s="5" t="s">
        <v>223</v>
      </c>
      <c r="B46" s="12">
        <f>B23</f>
        <v>4727.9039999999995</v>
      </c>
      <c r="C46" s="12" t="s">
        <v>224</v>
      </c>
      <c r="D46" s="12">
        <f>B46/14.5</f>
        <v>326.06234482758617</v>
      </c>
      <c r="E46" s="12"/>
      <c r="F46" s="12"/>
      <c r="G46" s="12"/>
      <c r="H46" s="12"/>
      <c r="I46" s="12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1.25" customHeight="1" x14ac:dyDescent="0.25">
      <c r="A47" s="5" t="s">
        <v>225</v>
      </c>
      <c r="B47" s="12">
        <f>B34+1000</f>
        <v>1747.1439999999993</v>
      </c>
      <c r="C47" s="12" t="s">
        <v>224</v>
      </c>
      <c r="D47" s="12">
        <f>B47/12.5</f>
        <v>139.77151999999995</v>
      </c>
      <c r="E47" s="12"/>
      <c r="F47" s="12"/>
      <c r="G47" s="12"/>
      <c r="H47" s="12"/>
      <c r="I47" s="12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1.25" customHeight="1" x14ac:dyDescent="0.25">
      <c r="A48" s="5"/>
      <c r="B48" s="12"/>
      <c r="C48" s="12"/>
      <c r="D48" s="12"/>
      <c r="E48" s="12"/>
      <c r="F48" s="12"/>
      <c r="G48" s="12"/>
      <c r="H48" s="12"/>
      <c r="I48" s="12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1.25" customHeight="1" x14ac:dyDescent="0.25">
      <c r="A49" s="5"/>
      <c r="B49" s="12"/>
      <c r="C49" s="12"/>
      <c r="D49" s="12"/>
      <c r="E49" s="12"/>
      <c r="F49" s="12"/>
      <c r="G49" s="12"/>
      <c r="H49" s="12"/>
      <c r="I49" s="12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1.25" customHeight="1" x14ac:dyDescent="0.25">
      <c r="A50" s="5"/>
      <c r="B50" s="12"/>
      <c r="C50" s="12"/>
      <c r="D50" s="12"/>
      <c r="E50" s="12"/>
      <c r="F50" s="12"/>
      <c r="G50" s="12"/>
      <c r="H50" s="12"/>
      <c r="I50" s="12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1.25" customHeight="1" x14ac:dyDescent="0.25">
      <c r="A51" s="5"/>
      <c r="B51" s="12"/>
      <c r="C51" s="12"/>
      <c r="D51" s="12"/>
      <c r="E51" s="12"/>
      <c r="F51" s="12"/>
      <c r="G51" s="12"/>
      <c r="H51" s="12"/>
      <c r="I51" s="12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1.25" customHeight="1" x14ac:dyDescent="0.25">
      <c r="A52" s="5"/>
      <c r="B52" s="12"/>
      <c r="C52" s="12"/>
      <c r="D52" s="12"/>
      <c r="E52" s="12"/>
      <c r="F52" s="12"/>
      <c r="G52" s="12"/>
      <c r="H52" s="12"/>
      <c r="I52" s="12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1.25" customHeight="1" x14ac:dyDescent="0.25">
      <c r="A53" s="5"/>
      <c r="B53" s="12"/>
      <c r="C53" s="12"/>
      <c r="D53" s="12"/>
      <c r="E53" s="12"/>
      <c r="F53" s="12"/>
      <c r="G53" s="12"/>
      <c r="H53" s="12"/>
      <c r="I53" s="12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1.25" customHeight="1" x14ac:dyDescent="0.25">
      <c r="A54" s="5"/>
      <c r="B54" s="12"/>
      <c r="C54" s="12"/>
      <c r="D54" s="12"/>
      <c r="E54" s="12"/>
      <c r="F54" s="12"/>
      <c r="G54" s="12"/>
      <c r="H54" s="12"/>
      <c r="I54" s="12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1.25" customHeight="1" x14ac:dyDescent="0.25">
      <c r="A55" s="5"/>
      <c r="B55" s="12"/>
      <c r="C55" s="12"/>
      <c r="D55" s="12"/>
      <c r="E55" s="12"/>
      <c r="F55" s="12"/>
      <c r="G55" s="12"/>
      <c r="H55" s="12"/>
      <c r="I55" s="12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1.25" customHeight="1" x14ac:dyDescent="0.25">
      <c r="A56" s="5"/>
      <c r="B56" s="12"/>
      <c r="C56" s="12"/>
      <c r="D56" s="12"/>
      <c r="E56" s="12"/>
      <c r="F56" s="12"/>
      <c r="G56" s="12"/>
      <c r="H56" s="12"/>
      <c r="I56" s="12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1.25" customHeight="1" x14ac:dyDescent="0.25">
      <c r="A57" s="5"/>
      <c r="B57" s="12"/>
      <c r="C57" s="12"/>
      <c r="D57" s="12"/>
      <c r="E57" s="12"/>
      <c r="F57" s="12"/>
      <c r="G57" s="12"/>
      <c r="H57" s="12"/>
      <c r="I57" s="12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1.25" customHeight="1" x14ac:dyDescent="0.25">
      <c r="A58" s="5"/>
      <c r="B58" s="12"/>
      <c r="C58" s="12"/>
      <c r="D58" s="12"/>
      <c r="E58" s="12"/>
      <c r="F58" s="12"/>
      <c r="G58" s="12"/>
      <c r="H58" s="12"/>
      <c r="I58" s="12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1.25" customHeight="1" x14ac:dyDescent="0.25">
      <c r="A59" s="5"/>
      <c r="B59" s="12"/>
      <c r="C59" s="12"/>
      <c r="D59" s="12"/>
      <c r="E59" s="12"/>
      <c r="F59" s="12"/>
      <c r="G59" s="12"/>
      <c r="H59" s="12"/>
      <c r="I59" s="12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1.25" customHeight="1" x14ac:dyDescent="0.25">
      <c r="A60" s="5"/>
      <c r="B60" s="12"/>
      <c r="C60" s="12"/>
      <c r="D60" s="12"/>
      <c r="E60" s="12"/>
      <c r="F60" s="12"/>
      <c r="G60" s="12"/>
      <c r="H60" s="12"/>
      <c r="I60" s="12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1.25" customHeight="1" x14ac:dyDescent="0.25">
      <c r="A61" s="5"/>
      <c r="B61" s="12"/>
      <c r="C61" s="12"/>
      <c r="D61" s="12"/>
      <c r="E61" s="12"/>
      <c r="F61" s="12"/>
      <c r="G61" s="12"/>
      <c r="H61" s="12"/>
      <c r="I61" s="12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1.25" customHeight="1" x14ac:dyDescent="0.25">
      <c r="A62" s="5"/>
      <c r="B62" s="12"/>
      <c r="C62" s="12"/>
      <c r="D62" s="12"/>
      <c r="E62" s="12"/>
      <c r="F62" s="12"/>
      <c r="G62" s="12"/>
      <c r="H62" s="12"/>
      <c r="I62" s="12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1.25" customHeight="1" x14ac:dyDescent="0.25">
      <c r="A63" s="5"/>
      <c r="B63" s="12"/>
      <c r="C63" s="12"/>
      <c r="D63" s="12"/>
      <c r="E63" s="12"/>
      <c r="F63" s="12"/>
      <c r="G63" s="12"/>
      <c r="H63" s="12"/>
      <c r="I63" s="12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1.25" customHeight="1" x14ac:dyDescent="0.25">
      <c r="A64" s="5"/>
      <c r="B64" s="12"/>
      <c r="C64" s="12"/>
      <c r="D64" s="12"/>
      <c r="E64" s="12"/>
      <c r="F64" s="12"/>
      <c r="G64" s="12"/>
      <c r="H64" s="12"/>
      <c r="I64" s="12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1.25" customHeight="1" x14ac:dyDescent="0.25">
      <c r="A65" s="5"/>
      <c r="B65" s="12"/>
      <c r="C65" s="12"/>
      <c r="D65" s="12"/>
      <c r="E65" s="12"/>
      <c r="F65" s="12"/>
      <c r="G65" s="12"/>
      <c r="H65" s="12"/>
      <c r="I65" s="12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1.25" customHeight="1" x14ac:dyDescent="0.25">
      <c r="A66" s="5"/>
      <c r="B66" s="12"/>
      <c r="C66" s="12"/>
      <c r="D66" s="12"/>
      <c r="E66" s="12"/>
      <c r="F66" s="12"/>
      <c r="G66" s="12"/>
      <c r="H66" s="12"/>
      <c r="I66" s="12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1.25" customHeight="1" x14ac:dyDescent="0.25">
      <c r="A67" s="5"/>
      <c r="B67" s="12"/>
      <c r="C67" s="12"/>
      <c r="D67" s="12"/>
      <c r="E67" s="12"/>
      <c r="F67" s="12"/>
      <c r="G67" s="12"/>
      <c r="H67" s="12"/>
      <c r="I67" s="12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1.25" customHeight="1" x14ac:dyDescent="0.25">
      <c r="A68" s="5"/>
      <c r="B68" s="12"/>
      <c r="C68" s="12"/>
      <c r="D68" s="12"/>
      <c r="E68" s="12"/>
      <c r="F68" s="12"/>
      <c r="G68" s="12"/>
      <c r="H68" s="12"/>
      <c r="I68" s="12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1.25" customHeight="1" x14ac:dyDescent="0.25">
      <c r="A69" s="5"/>
      <c r="B69" s="12"/>
      <c r="C69" s="12"/>
      <c r="D69" s="12"/>
      <c r="E69" s="12"/>
      <c r="F69" s="12"/>
      <c r="G69" s="12"/>
      <c r="H69" s="12"/>
      <c r="I69" s="12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1.25" customHeight="1" x14ac:dyDescent="0.25">
      <c r="A70" s="5"/>
      <c r="B70" s="12"/>
      <c r="C70" s="12"/>
      <c r="D70" s="12"/>
      <c r="E70" s="12"/>
      <c r="F70" s="12"/>
      <c r="G70" s="12"/>
      <c r="H70" s="12"/>
      <c r="I70" s="12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1.25" customHeight="1" x14ac:dyDescent="0.25">
      <c r="A71" s="5"/>
      <c r="B71" s="12"/>
      <c r="C71" s="12"/>
      <c r="D71" s="12"/>
      <c r="E71" s="12"/>
      <c r="F71" s="12"/>
      <c r="G71" s="12"/>
      <c r="H71" s="12"/>
      <c r="I71" s="12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1.25" customHeight="1" x14ac:dyDescent="0.25">
      <c r="A72" s="5"/>
      <c r="B72" s="12"/>
      <c r="C72" s="12"/>
      <c r="D72" s="12"/>
      <c r="E72" s="12"/>
      <c r="F72" s="12"/>
      <c r="G72" s="12"/>
      <c r="H72" s="12"/>
      <c r="I72" s="12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1.25" customHeight="1" x14ac:dyDescent="0.25">
      <c r="A73" s="5"/>
      <c r="B73" s="12"/>
      <c r="C73" s="12"/>
      <c r="D73" s="12"/>
      <c r="E73" s="12"/>
      <c r="F73" s="12"/>
      <c r="G73" s="12"/>
      <c r="H73" s="12"/>
      <c r="I73" s="12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1.25" customHeight="1" x14ac:dyDescent="0.25">
      <c r="A74" s="5"/>
      <c r="B74" s="12"/>
      <c r="C74" s="12"/>
      <c r="D74" s="12"/>
      <c r="E74" s="12"/>
      <c r="F74" s="12"/>
      <c r="G74" s="12"/>
      <c r="H74" s="12"/>
      <c r="I74" s="12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1.25" customHeight="1" x14ac:dyDescent="0.25">
      <c r="A75" s="5"/>
      <c r="B75" s="12"/>
      <c r="C75" s="12"/>
      <c r="D75" s="12"/>
      <c r="E75" s="12"/>
      <c r="F75" s="12"/>
      <c r="G75" s="12"/>
      <c r="H75" s="12"/>
      <c r="I75" s="12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1.25" customHeight="1" x14ac:dyDescent="0.25">
      <c r="A76" s="5"/>
      <c r="B76" s="12"/>
      <c r="C76" s="12"/>
      <c r="D76" s="12"/>
      <c r="E76" s="12"/>
      <c r="F76" s="12"/>
      <c r="G76" s="12"/>
      <c r="H76" s="12"/>
      <c r="I76" s="12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1.25" customHeight="1" x14ac:dyDescent="0.25">
      <c r="A77" s="5"/>
      <c r="B77" s="12"/>
      <c r="C77" s="12"/>
      <c r="D77" s="12"/>
      <c r="E77" s="12"/>
      <c r="F77" s="12"/>
      <c r="G77" s="12"/>
      <c r="H77" s="12"/>
      <c r="I77" s="12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1.25" customHeight="1" x14ac:dyDescent="0.25">
      <c r="A78" s="5"/>
      <c r="B78" s="12"/>
      <c r="C78" s="12"/>
      <c r="D78" s="12"/>
      <c r="E78" s="12"/>
      <c r="F78" s="12"/>
      <c r="G78" s="12"/>
      <c r="H78" s="12"/>
      <c r="I78" s="12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1.25" customHeight="1" x14ac:dyDescent="0.25">
      <c r="A79" s="5"/>
      <c r="B79" s="12"/>
      <c r="C79" s="12"/>
      <c r="D79" s="12"/>
      <c r="E79" s="12"/>
      <c r="F79" s="12"/>
      <c r="G79" s="12"/>
      <c r="H79" s="12"/>
      <c r="I79" s="12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1.25" customHeight="1" x14ac:dyDescent="0.25">
      <c r="A80" s="5"/>
      <c r="B80" s="12"/>
      <c r="C80" s="12"/>
      <c r="D80" s="12"/>
      <c r="E80" s="12"/>
      <c r="F80" s="12"/>
      <c r="G80" s="12"/>
      <c r="H80" s="12"/>
      <c r="I80" s="12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1.25" customHeight="1" x14ac:dyDescent="0.25">
      <c r="A81" s="5"/>
      <c r="B81" s="12"/>
      <c r="C81" s="12"/>
      <c r="D81" s="12"/>
      <c r="E81" s="12"/>
      <c r="F81" s="12"/>
      <c r="G81" s="12"/>
      <c r="H81" s="12"/>
      <c r="I81" s="12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1.25" customHeight="1" x14ac:dyDescent="0.25">
      <c r="A82" s="5"/>
      <c r="B82" s="12"/>
      <c r="C82" s="12"/>
      <c r="D82" s="12"/>
      <c r="E82" s="12"/>
      <c r="F82" s="12"/>
      <c r="G82" s="12"/>
      <c r="H82" s="12"/>
      <c r="I82" s="12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1.25" customHeight="1" x14ac:dyDescent="0.25">
      <c r="A83" s="5"/>
      <c r="B83" s="12"/>
      <c r="C83" s="12"/>
      <c r="D83" s="12"/>
      <c r="E83" s="12"/>
      <c r="F83" s="12"/>
      <c r="G83" s="12"/>
      <c r="H83" s="12"/>
      <c r="I83" s="12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1.25" customHeight="1" x14ac:dyDescent="0.25">
      <c r="A84" s="5"/>
      <c r="B84" s="12"/>
      <c r="C84" s="12"/>
      <c r="D84" s="12"/>
      <c r="E84" s="12"/>
      <c r="F84" s="12"/>
      <c r="G84" s="12"/>
      <c r="H84" s="12"/>
      <c r="I84" s="12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1.25" customHeight="1" x14ac:dyDescent="0.25">
      <c r="A85" s="5"/>
      <c r="B85" s="12"/>
      <c r="C85" s="12"/>
      <c r="D85" s="12"/>
      <c r="E85" s="12"/>
      <c r="F85" s="12"/>
      <c r="G85" s="12"/>
      <c r="H85" s="12"/>
      <c r="I85" s="12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1.25" customHeight="1" x14ac:dyDescent="0.25">
      <c r="A86" s="5"/>
      <c r="B86" s="12"/>
      <c r="C86" s="12"/>
      <c r="D86" s="12"/>
      <c r="E86" s="12"/>
      <c r="F86" s="12"/>
      <c r="G86" s="12"/>
      <c r="H86" s="12"/>
      <c r="I86" s="12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1.25" customHeight="1" x14ac:dyDescent="0.25">
      <c r="A87" s="5"/>
      <c r="B87" s="12"/>
      <c r="C87" s="12"/>
      <c r="D87" s="12"/>
      <c r="E87" s="12"/>
      <c r="F87" s="12"/>
      <c r="G87" s="12"/>
      <c r="H87" s="12"/>
      <c r="I87" s="12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1.25" customHeight="1" x14ac:dyDescent="0.25">
      <c r="A88" s="5"/>
      <c r="B88" s="12"/>
      <c r="C88" s="12"/>
      <c r="D88" s="12"/>
      <c r="E88" s="12"/>
      <c r="F88" s="12"/>
      <c r="G88" s="12"/>
      <c r="H88" s="12"/>
      <c r="I88" s="12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1.25" customHeight="1" x14ac:dyDescent="0.25">
      <c r="A89" s="5"/>
      <c r="B89" s="12"/>
      <c r="C89" s="12"/>
      <c r="D89" s="12"/>
      <c r="E89" s="12"/>
      <c r="F89" s="12"/>
      <c r="G89" s="12"/>
      <c r="H89" s="12"/>
      <c r="I89" s="12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1.25" customHeight="1" x14ac:dyDescent="0.25">
      <c r="A90" s="5"/>
      <c r="B90" s="12"/>
      <c r="C90" s="12"/>
      <c r="D90" s="12"/>
      <c r="E90" s="12"/>
      <c r="F90" s="12"/>
      <c r="G90" s="12"/>
      <c r="H90" s="12"/>
      <c r="I90" s="12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1.25" customHeight="1" x14ac:dyDescent="0.25">
      <c r="A91" s="5"/>
      <c r="B91" s="12"/>
      <c r="C91" s="12"/>
      <c r="D91" s="12"/>
      <c r="E91" s="12"/>
      <c r="F91" s="12"/>
      <c r="G91" s="12"/>
      <c r="H91" s="12"/>
      <c r="I91" s="12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1.25" customHeight="1" x14ac:dyDescent="0.25">
      <c r="A92" s="5"/>
      <c r="B92" s="12"/>
      <c r="C92" s="12"/>
      <c r="D92" s="12"/>
      <c r="E92" s="12"/>
      <c r="F92" s="12"/>
      <c r="G92" s="12"/>
      <c r="H92" s="12"/>
      <c r="I92" s="12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1.25" customHeight="1" x14ac:dyDescent="0.25">
      <c r="A93" s="5"/>
      <c r="B93" s="12"/>
      <c r="C93" s="12"/>
      <c r="D93" s="12"/>
      <c r="E93" s="12"/>
      <c r="F93" s="12"/>
      <c r="G93" s="12"/>
      <c r="H93" s="12"/>
      <c r="I93" s="12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1.25" customHeight="1" x14ac:dyDescent="0.25">
      <c r="A94" s="5"/>
      <c r="B94" s="12"/>
      <c r="C94" s="12"/>
      <c r="D94" s="12"/>
      <c r="E94" s="12"/>
      <c r="F94" s="12"/>
      <c r="G94" s="12"/>
      <c r="H94" s="12"/>
      <c r="I94" s="12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1.25" customHeight="1" x14ac:dyDescent="0.25">
      <c r="A95" s="5"/>
      <c r="B95" s="12"/>
      <c r="C95" s="12"/>
      <c r="D95" s="12"/>
      <c r="E95" s="12"/>
      <c r="F95" s="12"/>
      <c r="G95" s="12"/>
      <c r="H95" s="12"/>
      <c r="I95" s="12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1.25" customHeight="1" x14ac:dyDescent="0.25">
      <c r="A96" s="5"/>
      <c r="B96" s="12"/>
      <c r="C96" s="12"/>
      <c r="D96" s="12"/>
      <c r="E96" s="12"/>
      <c r="F96" s="12"/>
      <c r="G96" s="12"/>
      <c r="H96" s="12"/>
      <c r="I96" s="12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1.25" customHeight="1" x14ac:dyDescent="0.25">
      <c r="A97" s="5"/>
      <c r="B97" s="12"/>
      <c r="C97" s="12"/>
      <c r="D97" s="12"/>
      <c r="E97" s="12"/>
      <c r="F97" s="12"/>
      <c r="G97" s="12"/>
      <c r="H97" s="12"/>
      <c r="I97" s="12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1.25" customHeight="1" x14ac:dyDescent="0.25">
      <c r="A98" s="5"/>
      <c r="B98" s="12"/>
      <c r="C98" s="12"/>
      <c r="D98" s="12"/>
      <c r="E98" s="12"/>
      <c r="F98" s="12"/>
      <c r="G98" s="12"/>
      <c r="H98" s="12"/>
      <c r="I98" s="12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1.25" customHeight="1" x14ac:dyDescent="0.25">
      <c r="A99" s="5"/>
      <c r="B99" s="12"/>
      <c r="C99" s="12"/>
      <c r="D99" s="12"/>
      <c r="E99" s="12"/>
      <c r="F99" s="12"/>
      <c r="G99" s="12"/>
      <c r="H99" s="12"/>
      <c r="I99" s="12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1.25" customHeight="1" x14ac:dyDescent="0.25">
      <c r="A100" s="5"/>
      <c r="B100" s="12"/>
      <c r="C100" s="12"/>
      <c r="D100" s="12"/>
      <c r="E100" s="12"/>
      <c r="F100" s="12"/>
      <c r="G100" s="12"/>
      <c r="H100" s="12"/>
      <c r="I100" s="12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1.25" customHeight="1" x14ac:dyDescent="0.25">
      <c r="A101" s="5"/>
      <c r="B101" s="12"/>
      <c r="C101" s="12"/>
      <c r="D101" s="12"/>
      <c r="E101" s="12"/>
      <c r="F101" s="12"/>
      <c r="G101" s="12"/>
      <c r="H101" s="12"/>
      <c r="I101" s="12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1.25" customHeight="1" x14ac:dyDescent="0.25">
      <c r="A102" s="5"/>
      <c r="B102" s="12"/>
      <c r="C102" s="12"/>
      <c r="D102" s="12"/>
      <c r="E102" s="12"/>
      <c r="F102" s="12"/>
      <c r="G102" s="12"/>
      <c r="H102" s="12"/>
      <c r="I102" s="12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1.25" customHeight="1" x14ac:dyDescent="0.25">
      <c r="A103" s="5"/>
      <c r="B103" s="12"/>
      <c r="C103" s="12"/>
      <c r="D103" s="12"/>
      <c r="E103" s="12"/>
      <c r="F103" s="12"/>
      <c r="G103" s="12"/>
      <c r="H103" s="12"/>
      <c r="I103" s="12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1.25" customHeight="1" x14ac:dyDescent="0.25">
      <c r="A104" s="5"/>
      <c r="B104" s="12"/>
      <c r="C104" s="12"/>
      <c r="D104" s="12"/>
      <c r="E104" s="12"/>
      <c r="F104" s="12"/>
      <c r="G104" s="12"/>
      <c r="H104" s="12"/>
      <c r="I104" s="12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1.25" customHeight="1" x14ac:dyDescent="0.25">
      <c r="A105" s="5"/>
      <c r="B105" s="12"/>
      <c r="C105" s="12"/>
      <c r="D105" s="12"/>
      <c r="E105" s="12"/>
      <c r="F105" s="12"/>
      <c r="G105" s="12"/>
      <c r="H105" s="12"/>
      <c r="I105" s="12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1.25" customHeight="1" x14ac:dyDescent="0.25">
      <c r="A106" s="5"/>
      <c r="B106" s="12"/>
      <c r="C106" s="12"/>
      <c r="D106" s="12"/>
      <c r="E106" s="12"/>
      <c r="F106" s="12"/>
      <c r="G106" s="12"/>
      <c r="H106" s="12"/>
      <c r="I106" s="12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1.25" customHeight="1" x14ac:dyDescent="0.25">
      <c r="A107" s="5"/>
      <c r="B107" s="12"/>
      <c r="C107" s="12"/>
      <c r="D107" s="12"/>
      <c r="E107" s="12"/>
      <c r="F107" s="12"/>
      <c r="G107" s="12"/>
      <c r="H107" s="12"/>
      <c r="I107" s="12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1.25" customHeight="1" x14ac:dyDescent="0.25">
      <c r="A108" s="5"/>
      <c r="B108" s="12"/>
      <c r="C108" s="12"/>
      <c r="D108" s="12"/>
      <c r="E108" s="12"/>
      <c r="F108" s="12"/>
      <c r="G108" s="12"/>
      <c r="H108" s="12"/>
      <c r="I108" s="12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1.25" customHeight="1" x14ac:dyDescent="0.25">
      <c r="A109" s="5"/>
      <c r="B109" s="12"/>
      <c r="C109" s="12"/>
      <c r="D109" s="12"/>
      <c r="E109" s="12"/>
      <c r="F109" s="12"/>
      <c r="G109" s="12"/>
      <c r="H109" s="12"/>
      <c r="I109" s="12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1.25" customHeight="1" x14ac:dyDescent="0.25">
      <c r="A110" s="5"/>
      <c r="B110" s="12"/>
      <c r="C110" s="12"/>
      <c r="D110" s="12"/>
      <c r="E110" s="12"/>
      <c r="F110" s="12"/>
      <c r="G110" s="12"/>
      <c r="H110" s="12"/>
      <c r="I110" s="12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1.25" customHeight="1" x14ac:dyDescent="0.25">
      <c r="A111" s="5"/>
      <c r="B111" s="12"/>
      <c r="C111" s="12"/>
      <c r="D111" s="12"/>
      <c r="E111" s="12"/>
      <c r="F111" s="12"/>
      <c r="G111" s="12"/>
      <c r="H111" s="12"/>
      <c r="I111" s="12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1.25" customHeight="1" x14ac:dyDescent="0.25">
      <c r="A112" s="5"/>
      <c r="B112" s="12"/>
      <c r="C112" s="12"/>
      <c r="D112" s="12"/>
      <c r="E112" s="12"/>
      <c r="F112" s="12"/>
      <c r="G112" s="12"/>
      <c r="H112" s="12"/>
      <c r="I112" s="12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1.25" customHeight="1" x14ac:dyDescent="0.25">
      <c r="A113" s="5"/>
      <c r="B113" s="12"/>
      <c r="C113" s="12"/>
      <c r="D113" s="12"/>
      <c r="E113" s="12"/>
      <c r="F113" s="12"/>
      <c r="G113" s="12"/>
      <c r="H113" s="12"/>
      <c r="I113" s="12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1.25" customHeight="1" x14ac:dyDescent="0.25">
      <c r="A114" s="5"/>
      <c r="B114" s="12"/>
      <c r="C114" s="12"/>
      <c r="D114" s="12"/>
      <c r="E114" s="12"/>
      <c r="F114" s="12"/>
      <c r="G114" s="12"/>
      <c r="H114" s="12"/>
      <c r="I114" s="12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1.25" customHeight="1" x14ac:dyDescent="0.25">
      <c r="A115" s="5"/>
      <c r="B115" s="12"/>
      <c r="C115" s="12"/>
      <c r="D115" s="12"/>
      <c r="E115" s="12"/>
      <c r="F115" s="12"/>
      <c r="G115" s="12"/>
      <c r="H115" s="12"/>
      <c r="I115" s="12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1.25" customHeight="1" x14ac:dyDescent="0.25">
      <c r="A116" s="5"/>
      <c r="B116" s="12"/>
      <c r="C116" s="12"/>
      <c r="D116" s="12"/>
      <c r="E116" s="12"/>
      <c r="F116" s="12"/>
      <c r="G116" s="12"/>
      <c r="H116" s="12"/>
      <c r="I116" s="12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1.25" customHeight="1" x14ac:dyDescent="0.25">
      <c r="A117" s="5"/>
      <c r="B117" s="12"/>
      <c r="C117" s="12"/>
      <c r="D117" s="12"/>
      <c r="E117" s="12"/>
      <c r="F117" s="12"/>
      <c r="G117" s="12"/>
      <c r="H117" s="12"/>
      <c r="I117" s="12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1.25" customHeight="1" x14ac:dyDescent="0.25">
      <c r="A118" s="5"/>
      <c r="B118" s="12"/>
      <c r="C118" s="12"/>
      <c r="D118" s="12"/>
      <c r="E118" s="12"/>
      <c r="F118" s="12"/>
      <c r="G118" s="12"/>
      <c r="H118" s="12"/>
      <c r="I118" s="12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1.25" customHeight="1" x14ac:dyDescent="0.25">
      <c r="A119" s="5"/>
      <c r="B119" s="12"/>
      <c r="C119" s="12"/>
      <c r="D119" s="12"/>
      <c r="E119" s="12"/>
      <c r="F119" s="12"/>
      <c r="G119" s="12"/>
      <c r="H119" s="12"/>
      <c r="I119" s="12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1.25" customHeight="1" x14ac:dyDescent="0.25">
      <c r="A120" s="5"/>
      <c r="B120" s="12"/>
      <c r="C120" s="12"/>
      <c r="D120" s="12"/>
      <c r="E120" s="12"/>
      <c r="F120" s="12"/>
      <c r="G120" s="12"/>
      <c r="H120" s="12"/>
      <c r="I120" s="12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1.25" customHeight="1" x14ac:dyDescent="0.25">
      <c r="A121" s="5"/>
      <c r="B121" s="12"/>
      <c r="C121" s="12"/>
      <c r="D121" s="12"/>
      <c r="E121" s="12"/>
      <c r="F121" s="12"/>
      <c r="G121" s="12"/>
      <c r="H121" s="12"/>
      <c r="I121" s="12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1.25" customHeight="1" x14ac:dyDescent="0.25">
      <c r="A122" s="5"/>
      <c r="B122" s="12"/>
      <c r="C122" s="12"/>
      <c r="D122" s="12"/>
      <c r="E122" s="12"/>
      <c r="F122" s="12"/>
      <c r="G122" s="12"/>
      <c r="H122" s="12"/>
      <c r="I122" s="12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1.25" customHeight="1" x14ac:dyDescent="0.25">
      <c r="A123" s="5"/>
      <c r="B123" s="12"/>
      <c r="C123" s="12"/>
      <c r="D123" s="12"/>
      <c r="E123" s="12"/>
      <c r="F123" s="12"/>
      <c r="G123" s="12"/>
      <c r="H123" s="12"/>
      <c r="I123" s="12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1.25" customHeight="1" x14ac:dyDescent="0.25">
      <c r="A124" s="5"/>
      <c r="B124" s="12"/>
      <c r="C124" s="12"/>
      <c r="D124" s="12"/>
      <c r="E124" s="12"/>
      <c r="F124" s="12"/>
      <c r="G124" s="12"/>
      <c r="H124" s="12"/>
      <c r="I124" s="12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1.25" customHeight="1" x14ac:dyDescent="0.25">
      <c r="A125" s="5"/>
      <c r="B125" s="12"/>
      <c r="C125" s="12"/>
      <c r="D125" s="12"/>
      <c r="E125" s="12"/>
      <c r="F125" s="12"/>
      <c r="G125" s="12"/>
      <c r="H125" s="12"/>
      <c r="I125" s="12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1.25" customHeight="1" x14ac:dyDescent="0.25">
      <c r="A126" s="5"/>
      <c r="B126" s="12"/>
      <c r="C126" s="12"/>
      <c r="D126" s="12"/>
      <c r="E126" s="12"/>
      <c r="F126" s="12"/>
      <c r="G126" s="12"/>
      <c r="H126" s="12"/>
      <c r="I126" s="12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1.25" customHeight="1" x14ac:dyDescent="0.25">
      <c r="A127" s="5"/>
      <c r="B127" s="12"/>
      <c r="C127" s="12"/>
      <c r="D127" s="12"/>
      <c r="E127" s="12"/>
      <c r="F127" s="12"/>
      <c r="G127" s="12"/>
      <c r="H127" s="12"/>
      <c r="I127" s="12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1.25" customHeight="1" x14ac:dyDescent="0.25">
      <c r="A128" s="5"/>
      <c r="B128" s="12"/>
      <c r="C128" s="12"/>
      <c r="D128" s="12"/>
      <c r="E128" s="12"/>
      <c r="F128" s="12"/>
      <c r="G128" s="12"/>
      <c r="H128" s="12"/>
      <c r="I128" s="12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1.25" customHeight="1" x14ac:dyDescent="0.25">
      <c r="A129" s="5"/>
      <c r="B129" s="12"/>
      <c r="C129" s="12"/>
      <c r="D129" s="12"/>
      <c r="E129" s="12"/>
      <c r="F129" s="12"/>
      <c r="G129" s="12"/>
      <c r="H129" s="12"/>
      <c r="I129" s="12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1.25" customHeight="1" x14ac:dyDescent="0.25">
      <c r="A130" s="5"/>
      <c r="B130" s="12"/>
      <c r="C130" s="12"/>
      <c r="D130" s="12"/>
      <c r="E130" s="12"/>
      <c r="F130" s="12"/>
      <c r="G130" s="12"/>
      <c r="H130" s="12"/>
      <c r="I130" s="12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1.25" customHeight="1" x14ac:dyDescent="0.25">
      <c r="A131" s="5"/>
      <c r="B131" s="12"/>
      <c r="C131" s="12"/>
      <c r="D131" s="12"/>
      <c r="E131" s="12"/>
      <c r="F131" s="12"/>
      <c r="G131" s="12"/>
      <c r="H131" s="12"/>
      <c r="I131" s="12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1.25" customHeight="1" x14ac:dyDescent="0.25">
      <c r="A132" s="5"/>
      <c r="B132" s="12"/>
      <c r="C132" s="12"/>
      <c r="D132" s="12"/>
      <c r="E132" s="12"/>
      <c r="F132" s="12"/>
      <c r="G132" s="12"/>
      <c r="H132" s="12"/>
      <c r="I132" s="12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1.25" customHeight="1" x14ac:dyDescent="0.25">
      <c r="A133" s="5"/>
      <c r="B133" s="12"/>
      <c r="C133" s="12"/>
      <c r="D133" s="12"/>
      <c r="E133" s="12"/>
      <c r="F133" s="12"/>
      <c r="G133" s="12"/>
      <c r="H133" s="12"/>
      <c r="I133" s="12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1.25" customHeight="1" x14ac:dyDescent="0.25">
      <c r="A134" s="5"/>
      <c r="B134" s="12"/>
      <c r="C134" s="12"/>
      <c r="D134" s="12"/>
      <c r="E134" s="12"/>
      <c r="F134" s="12"/>
      <c r="G134" s="12"/>
      <c r="H134" s="12"/>
      <c r="I134" s="12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1.25" customHeight="1" x14ac:dyDescent="0.25">
      <c r="A135" s="5"/>
      <c r="B135" s="12"/>
      <c r="C135" s="12"/>
      <c r="D135" s="12"/>
      <c r="E135" s="12"/>
      <c r="F135" s="12"/>
      <c r="G135" s="12"/>
      <c r="H135" s="12"/>
      <c r="I135" s="12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1.25" customHeight="1" x14ac:dyDescent="0.25">
      <c r="A136" s="5"/>
      <c r="B136" s="12"/>
      <c r="C136" s="12"/>
      <c r="D136" s="12"/>
      <c r="E136" s="12"/>
      <c r="F136" s="12"/>
      <c r="G136" s="12"/>
      <c r="H136" s="12"/>
      <c r="I136" s="12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1.25" customHeight="1" x14ac:dyDescent="0.25">
      <c r="A137" s="5"/>
      <c r="B137" s="12"/>
      <c r="C137" s="12"/>
      <c r="D137" s="12"/>
      <c r="E137" s="12"/>
      <c r="F137" s="12"/>
      <c r="G137" s="12"/>
      <c r="H137" s="12"/>
      <c r="I137" s="12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1.25" customHeight="1" x14ac:dyDescent="0.25">
      <c r="A138" s="5"/>
      <c r="B138" s="12"/>
      <c r="C138" s="12"/>
      <c r="D138" s="12"/>
      <c r="E138" s="12"/>
      <c r="F138" s="12"/>
      <c r="G138" s="12"/>
      <c r="H138" s="12"/>
      <c r="I138" s="12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1.25" customHeight="1" x14ac:dyDescent="0.25">
      <c r="A139" s="5"/>
      <c r="B139" s="12"/>
      <c r="C139" s="12"/>
      <c r="D139" s="12"/>
      <c r="E139" s="12"/>
      <c r="F139" s="12"/>
      <c r="G139" s="12"/>
      <c r="H139" s="12"/>
      <c r="I139" s="12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1.25" customHeight="1" x14ac:dyDescent="0.25">
      <c r="A140" s="5"/>
      <c r="B140" s="12"/>
      <c r="C140" s="12"/>
      <c r="D140" s="12"/>
      <c r="E140" s="12"/>
      <c r="F140" s="12"/>
      <c r="G140" s="12"/>
      <c r="H140" s="12"/>
      <c r="I140" s="12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1.25" customHeight="1" x14ac:dyDescent="0.25">
      <c r="A141" s="5"/>
      <c r="B141" s="12"/>
      <c r="C141" s="12"/>
      <c r="D141" s="12"/>
      <c r="E141" s="12"/>
      <c r="F141" s="12"/>
      <c r="G141" s="12"/>
      <c r="H141" s="12"/>
      <c r="I141" s="12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1.25" customHeight="1" x14ac:dyDescent="0.25">
      <c r="A142" s="5"/>
      <c r="B142" s="12"/>
      <c r="C142" s="12"/>
      <c r="D142" s="12"/>
      <c r="E142" s="12"/>
      <c r="F142" s="12"/>
      <c r="G142" s="12"/>
      <c r="H142" s="12"/>
      <c r="I142" s="12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1.25" customHeight="1" x14ac:dyDescent="0.25">
      <c r="A143" s="5"/>
      <c r="B143" s="12"/>
      <c r="C143" s="12"/>
      <c r="D143" s="12"/>
      <c r="E143" s="12"/>
      <c r="F143" s="12"/>
      <c r="G143" s="12"/>
      <c r="H143" s="12"/>
      <c r="I143" s="12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1.25" customHeight="1" x14ac:dyDescent="0.25">
      <c r="A144" s="5"/>
      <c r="B144" s="12"/>
      <c r="C144" s="12"/>
      <c r="D144" s="12"/>
      <c r="E144" s="12"/>
      <c r="F144" s="12"/>
      <c r="G144" s="12"/>
      <c r="H144" s="12"/>
      <c r="I144" s="12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1.25" customHeight="1" x14ac:dyDescent="0.25">
      <c r="A145" s="5"/>
      <c r="B145" s="12"/>
      <c r="C145" s="12"/>
      <c r="D145" s="12"/>
      <c r="E145" s="12"/>
      <c r="F145" s="12"/>
      <c r="G145" s="12"/>
      <c r="H145" s="12"/>
      <c r="I145" s="12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1.25" customHeight="1" x14ac:dyDescent="0.25">
      <c r="A146" s="5"/>
      <c r="B146" s="12"/>
      <c r="C146" s="12"/>
      <c r="D146" s="12"/>
      <c r="E146" s="12"/>
      <c r="F146" s="12"/>
      <c r="G146" s="12"/>
      <c r="H146" s="12"/>
      <c r="I146" s="12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1.25" customHeight="1" x14ac:dyDescent="0.25">
      <c r="A147" s="5"/>
      <c r="B147" s="12"/>
      <c r="C147" s="12"/>
      <c r="D147" s="12"/>
      <c r="E147" s="12"/>
      <c r="F147" s="12"/>
      <c r="G147" s="12"/>
      <c r="H147" s="12"/>
      <c r="I147" s="12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1.25" customHeight="1" x14ac:dyDescent="0.25">
      <c r="A148" s="5"/>
      <c r="B148" s="12"/>
      <c r="C148" s="12"/>
      <c r="D148" s="12"/>
      <c r="E148" s="12"/>
      <c r="F148" s="12"/>
      <c r="G148" s="12"/>
      <c r="H148" s="12"/>
      <c r="I148" s="12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1.25" customHeight="1" x14ac:dyDescent="0.25">
      <c r="A149" s="5"/>
      <c r="B149" s="12"/>
      <c r="C149" s="12"/>
      <c r="D149" s="12"/>
      <c r="E149" s="12"/>
      <c r="F149" s="12"/>
      <c r="G149" s="12"/>
      <c r="H149" s="12"/>
      <c r="I149" s="12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1.25" customHeight="1" x14ac:dyDescent="0.25">
      <c r="A150" s="5"/>
      <c r="B150" s="12"/>
      <c r="C150" s="12"/>
      <c r="D150" s="12"/>
      <c r="E150" s="12"/>
      <c r="F150" s="12"/>
      <c r="G150" s="12"/>
      <c r="H150" s="12"/>
      <c r="I150" s="12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1.25" customHeight="1" x14ac:dyDescent="0.25">
      <c r="A151" s="5"/>
      <c r="B151" s="12"/>
      <c r="C151" s="12"/>
      <c r="D151" s="12"/>
      <c r="E151" s="12"/>
      <c r="F151" s="12"/>
      <c r="G151" s="12"/>
      <c r="H151" s="12"/>
      <c r="I151" s="12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1.25" customHeight="1" x14ac:dyDescent="0.25">
      <c r="A152" s="5"/>
      <c r="B152" s="12"/>
      <c r="C152" s="12"/>
      <c r="D152" s="12"/>
      <c r="E152" s="12"/>
      <c r="F152" s="12"/>
      <c r="G152" s="12"/>
      <c r="H152" s="12"/>
      <c r="I152" s="12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1.25" customHeight="1" x14ac:dyDescent="0.25">
      <c r="A153" s="5"/>
      <c r="B153" s="12"/>
      <c r="C153" s="12"/>
      <c r="D153" s="12"/>
      <c r="E153" s="12"/>
      <c r="F153" s="12"/>
      <c r="G153" s="12"/>
      <c r="H153" s="12"/>
      <c r="I153" s="12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1.25" customHeight="1" x14ac:dyDescent="0.25">
      <c r="A154" s="5"/>
      <c r="B154" s="12"/>
      <c r="C154" s="12"/>
      <c r="D154" s="12"/>
      <c r="E154" s="12"/>
      <c r="F154" s="12"/>
      <c r="G154" s="12"/>
      <c r="H154" s="12"/>
      <c r="I154" s="12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1.25" customHeight="1" x14ac:dyDescent="0.25">
      <c r="A155" s="5"/>
      <c r="B155" s="12"/>
      <c r="C155" s="12"/>
      <c r="D155" s="12"/>
      <c r="E155" s="12"/>
      <c r="F155" s="12"/>
      <c r="G155" s="12"/>
      <c r="H155" s="12"/>
      <c r="I155" s="12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1.25" customHeight="1" x14ac:dyDescent="0.25">
      <c r="A156" s="5"/>
      <c r="B156" s="12"/>
      <c r="C156" s="12"/>
      <c r="D156" s="12"/>
      <c r="E156" s="12"/>
      <c r="F156" s="12"/>
      <c r="G156" s="12"/>
      <c r="H156" s="12"/>
      <c r="I156" s="12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1.25" customHeight="1" x14ac:dyDescent="0.25">
      <c r="A157" s="5"/>
      <c r="B157" s="12"/>
      <c r="C157" s="12"/>
      <c r="D157" s="12"/>
      <c r="E157" s="12"/>
      <c r="F157" s="12"/>
      <c r="G157" s="12"/>
      <c r="H157" s="12"/>
      <c r="I157" s="12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1.25" customHeight="1" x14ac:dyDescent="0.25">
      <c r="A158" s="5"/>
      <c r="B158" s="12"/>
      <c r="C158" s="12"/>
      <c r="D158" s="12"/>
      <c r="E158" s="12"/>
      <c r="F158" s="12"/>
      <c r="G158" s="12"/>
      <c r="H158" s="12"/>
      <c r="I158" s="12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1.25" customHeight="1" x14ac:dyDescent="0.25">
      <c r="A159" s="5"/>
      <c r="B159" s="12"/>
      <c r="C159" s="12"/>
      <c r="D159" s="12"/>
      <c r="E159" s="12"/>
      <c r="F159" s="12"/>
      <c r="G159" s="12"/>
      <c r="H159" s="12"/>
      <c r="I159" s="12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1.25" customHeight="1" x14ac:dyDescent="0.25">
      <c r="A160" s="5"/>
      <c r="B160" s="12"/>
      <c r="C160" s="12"/>
      <c r="D160" s="12"/>
      <c r="E160" s="12"/>
      <c r="F160" s="12"/>
      <c r="G160" s="12"/>
      <c r="H160" s="12"/>
      <c r="I160" s="12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1.25" customHeight="1" x14ac:dyDescent="0.25">
      <c r="A161" s="5"/>
      <c r="B161" s="12"/>
      <c r="C161" s="12"/>
      <c r="D161" s="12"/>
      <c r="E161" s="12"/>
      <c r="F161" s="12"/>
      <c r="G161" s="12"/>
      <c r="H161" s="12"/>
      <c r="I161" s="12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1.25" customHeight="1" x14ac:dyDescent="0.25">
      <c r="A162" s="5"/>
      <c r="B162" s="12"/>
      <c r="C162" s="12"/>
      <c r="D162" s="12"/>
      <c r="E162" s="12"/>
      <c r="F162" s="12"/>
      <c r="G162" s="12"/>
      <c r="H162" s="12"/>
      <c r="I162" s="12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1.25" customHeight="1" x14ac:dyDescent="0.25">
      <c r="A163" s="5"/>
      <c r="B163" s="12"/>
      <c r="C163" s="12"/>
      <c r="D163" s="12"/>
      <c r="E163" s="12"/>
      <c r="F163" s="12"/>
      <c r="G163" s="12"/>
      <c r="H163" s="12"/>
      <c r="I163" s="12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1.25" customHeight="1" x14ac:dyDescent="0.25">
      <c r="A164" s="5"/>
      <c r="B164" s="12"/>
      <c r="C164" s="12"/>
      <c r="D164" s="12"/>
      <c r="E164" s="12"/>
      <c r="F164" s="12"/>
      <c r="G164" s="12"/>
      <c r="H164" s="12"/>
      <c r="I164" s="12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1.25" customHeight="1" x14ac:dyDescent="0.25">
      <c r="A165" s="5"/>
      <c r="B165" s="12"/>
      <c r="C165" s="12"/>
      <c r="D165" s="12"/>
      <c r="E165" s="12"/>
      <c r="F165" s="12"/>
      <c r="G165" s="12"/>
      <c r="H165" s="12"/>
      <c r="I165" s="12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1.25" customHeight="1" x14ac:dyDescent="0.25">
      <c r="A166" s="5"/>
      <c r="B166" s="12"/>
      <c r="C166" s="12"/>
      <c r="D166" s="12"/>
      <c r="E166" s="12"/>
      <c r="F166" s="12"/>
      <c r="G166" s="12"/>
      <c r="H166" s="12"/>
      <c r="I166" s="12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1.25" customHeight="1" x14ac:dyDescent="0.25">
      <c r="A167" s="5"/>
      <c r="B167" s="12"/>
      <c r="C167" s="12"/>
      <c r="D167" s="12"/>
      <c r="E167" s="12"/>
      <c r="F167" s="12"/>
      <c r="G167" s="12"/>
      <c r="H167" s="12"/>
      <c r="I167" s="12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1.25" customHeight="1" x14ac:dyDescent="0.25">
      <c r="A168" s="5"/>
      <c r="B168" s="12"/>
      <c r="C168" s="12"/>
      <c r="D168" s="12"/>
      <c r="E168" s="12"/>
      <c r="F168" s="12"/>
      <c r="G168" s="12"/>
      <c r="H168" s="12"/>
      <c r="I168" s="12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1.25" customHeight="1" x14ac:dyDescent="0.25">
      <c r="A169" s="5"/>
      <c r="B169" s="12"/>
      <c r="C169" s="12"/>
      <c r="D169" s="12"/>
      <c r="E169" s="12"/>
      <c r="F169" s="12"/>
      <c r="G169" s="12"/>
      <c r="H169" s="12"/>
      <c r="I169" s="12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1.25" customHeight="1" x14ac:dyDescent="0.25">
      <c r="A170" s="5"/>
      <c r="B170" s="12"/>
      <c r="C170" s="12"/>
      <c r="D170" s="12"/>
      <c r="E170" s="12"/>
      <c r="F170" s="12"/>
      <c r="G170" s="12"/>
      <c r="H170" s="12"/>
      <c r="I170" s="12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1.25" customHeight="1" x14ac:dyDescent="0.25">
      <c r="A171" s="5"/>
      <c r="B171" s="12"/>
      <c r="C171" s="12"/>
      <c r="D171" s="12"/>
      <c r="E171" s="12"/>
      <c r="F171" s="12"/>
      <c r="G171" s="12"/>
      <c r="H171" s="12"/>
      <c r="I171" s="12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1.25" customHeight="1" x14ac:dyDescent="0.25">
      <c r="A172" s="5"/>
      <c r="B172" s="12"/>
      <c r="C172" s="12"/>
      <c r="D172" s="12"/>
      <c r="E172" s="12"/>
      <c r="F172" s="12"/>
      <c r="G172" s="12"/>
      <c r="H172" s="12"/>
      <c r="I172" s="12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1.25" customHeight="1" x14ac:dyDescent="0.25">
      <c r="A173" s="5"/>
      <c r="B173" s="12"/>
      <c r="C173" s="12"/>
      <c r="D173" s="12"/>
      <c r="E173" s="12"/>
      <c r="F173" s="12"/>
      <c r="G173" s="12"/>
      <c r="H173" s="12"/>
      <c r="I173" s="12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1.25" customHeight="1" x14ac:dyDescent="0.25">
      <c r="A174" s="5"/>
      <c r="B174" s="12"/>
      <c r="C174" s="12"/>
      <c r="D174" s="12"/>
      <c r="E174" s="12"/>
      <c r="F174" s="12"/>
      <c r="G174" s="12"/>
      <c r="H174" s="12"/>
      <c r="I174" s="12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1.25" customHeight="1" x14ac:dyDescent="0.25">
      <c r="A175" s="5"/>
      <c r="B175" s="12"/>
      <c r="C175" s="12"/>
      <c r="D175" s="12"/>
      <c r="E175" s="12"/>
      <c r="F175" s="12"/>
      <c r="G175" s="12"/>
      <c r="H175" s="12"/>
      <c r="I175" s="12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1.25" customHeight="1" x14ac:dyDescent="0.25">
      <c r="A176" s="5"/>
      <c r="B176" s="12"/>
      <c r="C176" s="12"/>
      <c r="D176" s="12"/>
      <c r="E176" s="12"/>
      <c r="F176" s="12"/>
      <c r="G176" s="12"/>
      <c r="H176" s="12"/>
      <c r="I176" s="12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1.25" customHeight="1" x14ac:dyDescent="0.25">
      <c r="A177" s="5"/>
      <c r="B177" s="12"/>
      <c r="C177" s="12"/>
      <c r="D177" s="12"/>
      <c r="E177" s="12"/>
      <c r="F177" s="12"/>
      <c r="G177" s="12"/>
      <c r="H177" s="12"/>
      <c r="I177" s="12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1.25" customHeight="1" x14ac:dyDescent="0.25">
      <c r="A178" s="5"/>
      <c r="B178" s="12"/>
      <c r="C178" s="12"/>
      <c r="D178" s="12"/>
      <c r="E178" s="12"/>
      <c r="F178" s="12"/>
      <c r="G178" s="12"/>
      <c r="H178" s="12"/>
      <c r="I178" s="12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1.25" customHeight="1" x14ac:dyDescent="0.25">
      <c r="A179" s="5"/>
      <c r="B179" s="12"/>
      <c r="C179" s="12"/>
      <c r="D179" s="12"/>
      <c r="E179" s="12"/>
      <c r="F179" s="12"/>
      <c r="G179" s="12"/>
      <c r="H179" s="12"/>
      <c r="I179" s="12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1.25" customHeight="1" x14ac:dyDescent="0.25">
      <c r="A180" s="5"/>
      <c r="B180" s="12"/>
      <c r="C180" s="12"/>
      <c r="D180" s="12"/>
      <c r="E180" s="12"/>
      <c r="F180" s="12"/>
      <c r="G180" s="12"/>
      <c r="H180" s="12"/>
      <c r="I180" s="12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1.25" customHeight="1" x14ac:dyDescent="0.25">
      <c r="A181" s="5"/>
      <c r="B181" s="12"/>
      <c r="C181" s="12"/>
      <c r="D181" s="12"/>
      <c r="E181" s="12"/>
      <c r="F181" s="12"/>
      <c r="G181" s="12"/>
      <c r="H181" s="12"/>
      <c r="I181" s="12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1.25" customHeight="1" x14ac:dyDescent="0.25">
      <c r="A182" s="5"/>
      <c r="B182" s="12"/>
      <c r="C182" s="12"/>
      <c r="D182" s="12"/>
      <c r="E182" s="12"/>
      <c r="F182" s="12"/>
      <c r="G182" s="12"/>
      <c r="H182" s="12"/>
      <c r="I182" s="12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1.25" customHeight="1" x14ac:dyDescent="0.25">
      <c r="A183" s="5"/>
      <c r="B183" s="12"/>
      <c r="C183" s="12"/>
      <c r="D183" s="12"/>
      <c r="E183" s="12"/>
      <c r="F183" s="12"/>
      <c r="G183" s="12"/>
      <c r="H183" s="12"/>
      <c r="I183" s="12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1.25" customHeight="1" x14ac:dyDescent="0.25">
      <c r="A184" s="5"/>
      <c r="B184" s="12"/>
      <c r="C184" s="12"/>
      <c r="D184" s="12"/>
      <c r="E184" s="12"/>
      <c r="F184" s="12"/>
      <c r="G184" s="12"/>
      <c r="H184" s="12"/>
      <c r="I184" s="12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1.25" customHeight="1" x14ac:dyDescent="0.25">
      <c r="A185" s="5"/>
      <c r="B185" s="12"/>
      <c r="C185" s="12"/>
      <c r="D185" s="12"/>
      <c r="E185" s="12"/>
      <c r="F185" s="12"/>
      <c r="G185" s="12"/>
      <c r="H185" s="12"/>
      <c r="I185" s="12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1.25" customHeight="1" x14ac:dyDescent="0.25">
      <c r="A186" s="5"/>
      <c r="B186" s="12"/>
      <c r="C186" s="12"/>
      <c r="D186" s="12"/>
      <c r="E186" s="12"/>
      <c r="F186" s="12"/>
      <c r="G186" s="12"/>
      <c r="H186" s="12"/>
      <c r="I186" s="12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1.25" customHeight="1" x14ac:dyDescent="0.25">
      <c r="A187" s="5"/>
      <c r="B187" s="12"/>
      <c r="C187" s="12"/>
      <c r="D187" s="12"/>
      <c r="E187" s="12"/>
      <c r="F187" s="12"/>
      <c r="G187" s="12"/>
      <c r="H187" s="12"/>
      <c r="I187" s="12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1.25" customHeight="1" x14ac:dyDescent="0.25">
      <c r="A188" s="5"/>
      <c r="B188" s="12"/>
      <c r="C188" s="12"/>
      <c r="D188" s="12"/>
      <c r="E188" s="12"/>
      <c r="F188" s="12"/>
      <c r="G188" s="12"/>
      <c r="H188" s="12"/>
      <c r="I188" s="12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1.25" customHeight="1" x14ac:dyDescent="0.25">
      <c r="A189" s="5"/>
      <c r="B189" s="12"/>
      <c r="C189" s="12"/>
      <c r="D189" s="12"/>
      <c r="E189" s="12"/>
      <c r="F189" s="12"/>
      <c r="G189" s="12"/>
      <c r="H189" s="12"/>
      <c r="I189" s="12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1.25" customHeight="1" x14ac:dyDescent="0.25">
      <c r="A190" s="5"/>
      <c r="B190" s="12"/>
      <c r="C190" s="12"/>
      <c r="D190" s="12"/>
      <c r="E190" s="12"/>
      <c r="F190" s="12"/>
      <c r="G190" s="12"/>
      <c r="H190" s="12"/>
      <c r="I190" s="12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1.25" customHeight="1" x14ac:dyDescent="0.25">
      <c r="A191" s="5"/>
      <c r="B191" s="12"/>
      <c r="C191" s="12"/>
      <c r="D191" s="12"/>
      <c r="E191" s="12"/>
      <c r="F191" s="12"/>
      <c r="G191" s="12"/>
      <c r="H191" s="12"/>
      <c r="I191" s="12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1.25" customHeight="1" x14ac:dyDescent="0.25">
      <c r="A192" s="5"/>
      <c r="B192" s="12"/>
      <c r="C192" s="12"/>
      <c r="D192" s="12"/>
      <c r="E192" s="12"/>
      <c r="F192" s="12"/>
      <c r="G192" s="12"/>
      <c r="H192" s="12"/>
      <c r="I192" s="12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1.25" customHeight="1" x14ac:dyDescent="0.25">
      <c r="A193" s="5"/>
      <c r="B193" s="12"/>
      <c r="C193" s="12"/>
      <c r="D193" s="12"/>
      <c r="E193" s="12"/>
      <c r="F193" s="12"/>
      <c r="G193" s="12"/>
      <c r="H193" s="12"/>
      <c r="I193" s="12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1.25" customHeight="1" x14ac:dyDescent="0.25">
      <c r="A194" s="5"/>
      <c r="B194" s="12"/>
      <c r="C194" s="12"/>
      <c r="D194" s="12"/>
      <c r="E194" s="12"/>
      <c r="F194" s="12"/>
      <c r="G194" s="12"/>
      <c r="H194" s="12"/>
      <c r="I194" s="12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1.25" customHeight="1" x14ac:dyDescent="0.25">
      <c r="A195" s="5"/>
      <c r="B195" s="12"/>
      <c r="C195" s="12"/>
      <c r="D195" s="12"/>
      <c r="E195" s="12"/>
      <c r="F195" s="12"/>
      <c r="G195" s="12"/>
      <c r="H195" s="12"/>
      <c r="I195" s="12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1.25" customHeight="1" x14ac:dyDescent="0.25">
      <c r="A196" s="5"/>
      <c r="B196" s="12"/>
      <c r="C196" s="12"/>
      <c r="D196" s="12"/>
      <c r="E196" s="12"/>
      <c r="F196" s="12"/>
      <c r="G196" s="12"/>
      <c r="H196" s="12"/>
      <c r="I196" s="12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1.25" customHeight="1" x14ac:dyDescent="0.25">
      <c r="A197" s="5"/>
      <c r="B197" s="12"/>
      <c r="C197" s="12"/>
      <c r="D197" s="12"/>
      <c r="E197" s="12"/>
      <c r="F197" s="12"/>
      <c r="G197" s="12"/>
      <c r="H197" s="12"/>
      <c r="I197" s="12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1.25" customHeight="1" x14ac:dyDescent="0.25">
      <c r="A198" s="5"/>
      <c r="B198" s="12"/>
      <c r="C198" s="12"/>
      <c r="D198" s="12"/>
      <c r="E198" s="12"/>
      <c r="F198" s="12"/>
      <c r="G198" s="12"/>
      <c r="H198" s="12"/>
      <c r="I198" s="12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1.25" customHeight="1" x14ac:dyDescent="0.25">
      <c r="A199" s="5"/>
      <c r="B199" s="12"/>
      <c r="C199" s="12"/>
      <c r="D199" s="12"/>
      <c r="E199" s="12"/>
      <c r="F199" s="12"/>
      <c r="G199" s="12"/>
      <c r="H199" s="12"/>
      <c r="I199" s="12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1.25" customHeight="1" x14ac:dyDescent="0.25">
      <c r="A200" s="5"/>
      <c r="B200" s="12"/>
      <c r="C200" s="12"/>
      <c r="D200" s="12"/>
      <c r="E200" s="12"/>
      <c r="F200" s="12"/>
      <c r="G200" s="12"/>
      <c r="H200" s="12"/>
      <c r="I200" s="12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1.25" customHeight="1" x14ac:dyDescent="0.25">
      <c r="A201" s="5"/>
      <c r="B201" s="12"/>
      <c r="C201" s="12"/>
      <c r="D201" s="12"/>
      <c r="E201" s="12"/>
      <c r="F201" s="12"/>
      <c r="G201" s="12"/>
      <c r="H201" s="12"/>
      <c r="I201" s="12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1.25" customHeight="1" x14ac:dyDescent="0.25">
      <c r="A202" s="5"/>
      <c r="B202" s="12"/>
      <c r="C202" s="12"/>
      <c r="D202" s="12"/>
      <c r="E202" s="12"/>
      <c r="F202" s="12"/>
      <c r="G202" s="12"/>
      <c r="H202" s="12"/>
      <c r="I202" s="12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1.25" customHeight="1" x14ac:dyDescent="0.25">
      <c r="A203" s="5"/>
      <c r="B203" s="12"/>
      <c r="C203" s="12"/>
      <c r="D203" s="12"/>
      <c r="E203" s="12"/>
      <c r="F203" s="12"/>
      <c r="G203" s="12"/>
      <c r="H203" s="12"/>
      <c r="I203" s="12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1.25" customHeight="1" x14ac:dyDescent="0.25">
      <c r="A204" s="5"/>
      <c r="B204" s="12"/>
      <c r="C204" s="12"/>
      <c r="D204" s="12"/>
      <c r="E204" s="12"/>
      <c r="F204" s="12"/>
      <c r="G204" s="12"/>
      <c r="H204" s="12"/>
      <c r="I204" s="12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1.25" customHeight="1" x14ac:dyDescent="0.25">
      <c r="A205" s="5"/>
      <c r="B205" s="12"/>
      <c r="C205" s="12"/>
      <c r="D205" s="12"/>
      <c r="E205" s="12"/>
      <c r="F205" s="12"/>
      <c r="G205" s="12"/>
      <c r="H205" s="12"/>
      <c r="I205" s="12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1.25" customHeight="1" x14ac:dyDescent="0.25">
      <c r="A206" s="5"/>
      <c r="B206" s="12"/>
      <c r="C206" s="12"/>
      <c r="D206" s="12"/>
      <c r="E206" s="12"/>
      <c r="F206" s="12"/>
      <c r="G206" s="12"/>
      <c r="H206" s="12"/>
      <c r="I206" s="12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1.25" customHeight="1" x14ac:dyDescent="0.25">
      <c r="A207" s="5"/>
      <c r="B207" s="12"/>
      <c r="C207" s="12"/>
      <c r="D207" s="12"/>
      <c r="E207" s="12"/>
      <c r="F207" s="12"/>
      <c r="G207" s="12"/>
      <c r="H207" s="12"/>
      <c r="I207" s="12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1.25" customHeight="1" x14ac:dyDescent="0.25">
      <c r="A208" s="5"/>
      <c r="B208" s="12"/>
      <c r="C208" s="12"/>
      <c r="D208" s="12"/>
      <c r="E208" s="12"/>
      <c r="F208" s="12"/>
      <c r="G208" s="12"/>
      <c r="H208" s="12"/>
      <c r="I208" s="12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1.25" customHeight="1" x14ac:dyDescent="0.25">
      <c r="A209" s="5"/>
      <c r="B209" s="12"/>
      <c r="C209" s="12"/>
      <c r="D209" s="12"/>
      <c r="E209" s="12"/>
      <c r="F209" s="12"/>
      <c r="G209" s="12"/>
      <c r="H209" s="12"/>
      <c r="I209" s="12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1.25" customHeight="1" x14ac:dyDescent="0.25">
      <c r="A210" s="5"/>
      <c r="B210" s="12"/>
      <c r="C210" s="12"/>
      <c r="D210" s="12"/>
      <c r="E210" s="12"/>
      <c r="F210" s="12"/>
      <c r="G210" s="12"/>
      <c r="H210" s="12"/>
      <c r="I210" s="12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1.25" customHeight="1" x14ac:dyDescent="0.25">
      <c r="A211" s="5"/>
      <c r="B211" s="12"/>
      <c r="C211" s="12"/>
      <c r="D211" s="12"/>
      <c r="E211" s="12"/>
      <c r="F211" s="12"/>
      <c r="G211" s="12"/>
      <c r="H211" s="12"/>
      <c r="I211" s="12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1.25" customHeight="1" x14ac:dyDescent="0.25">
      <c r="A212" s="5"/>
      <c r="B212" s="12"/>
      <c r="C212" s="12"/>
      <c r="D212" s="12"/>
      <c r="E212" s="12"/>
      <c r="F212" s="12"/>
      <c r="G212" s="12"/>
      <c r="H212" s="12"/>
      <c r="I212" s="12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1.25" customHeight="1" x14ac:dyDescent="0.25">
      <c r="A213" s="5"/>
      <c r="B213" s="12"/>
      <c r="C213" s="12"/>
      <c r="D213" s="12"/>
      <c r="E213" s="12"/>
      <c r="F213" s="12"/>
      <c r="G213" s="12"/>
      <c r="H213" s="12"/>
      <c r="I213" s="12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1.25" customHeight="1" x14ac:dyDescent="0.25">
      <c r="A214" s="5"/>
      <c r="B214" s="12"/>
      <c r="C214" s="12"/>
      <c r="D214" s="12"/>
      <c r="E214" s="12"/>
      <c r="F214" s="12"/>
      <c r="G214" s="12"/>
      <c r="H214" s="12"/>
      <c r="I214" s="12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1.25" customHeight="1" x14ac:dyDescent="0.25">
      <c r="A215" s="5"/>
      <c r="B215" s="12"/>
      <c r="C215" s="12"/>
      <c r="D215" s="12"/>
      <c r="E215" s="12"/>
      <c r="F215" s="12"/>
      <c r="G215" s="12"/>
      <c r="H215" s="12"/>
      <c r="I215" s="12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1.25" customHeight="1" x14ac:dyDescent="0.25">
      <c r="A216" s="5"/>
      <c r="B216" s="12"/>
      <c r="C216" s="12"/>
      <c r="D216" s="12"/>
      <c r="E216" s="12"/>
      <c r="F216" s="12"/>
      <c r="G216" s="12"/>
      <c r="H216" s="12"/>
      <c r="I216" s="12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1.25" customHeight="1" x14ac:dyDescent="0.25">
      <c r="A217" s="5"/>
      <c r="B217" s="12"/>
      <c r="C217" s="12"/>
      <c r="D217" s="12"/>
      <c r="E217" s="12"/>
      <c r="F217" s="12"/>
      <c r="G217" s="12"/>
      <c r="H217" s="12"/>
      <c r="I217" s="12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1.25" customHeight="1" x14ac:dyDescent="0.25">
      <c r="A218" s="5"/>
      <c r="B218" s="12"/>
      <c r="C218" s="12"/>
      <c r="D218" s="12"/>
      <c r="E218" s="12"/>
      <c r="F218" s="12"/>
      <c r="G218" s="12"/>
      <c r="H218" s="12"/>
      <c r="I218" s="12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1.25" customHeight="1" x14ac:dyDescent="0.25">
      <c r="A219" s="5"/>
      <c r="B219" s="12"/>
      <c r="C219" s="12"/>
      <c r="D219" s="12"/>
      <c r="E219" s="12"/>
      <c r="F219" s="12"/>
      <c r="G219" s="12"/>
      <c r="H219" s="12"/>
      <c r="I219" s="12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1.25" customHeight="1" x14ac:dyDescent="0.25">
      <c r="A220" s="5"/>
      <c r="B220" s="12"/>
      <c r="C220" s="12"/>
      <c r="D220" s="12"/>
      <c r="E220" s="12"/>
      <c r="F220" s="12"/>
      <c r="G220" s="12"/>
      <c r="H220" s="12"/>
      <c r="I220" s="12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1.25" customHeight="1" x14ac:dyDescent="0.25">
      <c r="A221" s="5"/>
      <c r="B221" s="12"/>
      <c r="C221" s="12"/>
      <c r="D221" s="12"/>
      <c r="E221" s="12"/>
      <c r="F221" s="12"/>
      <c r="G221" s="12"/>
      <c r="H221" s="12"/>
      <c r="I221" s="12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1.25" customHeight="1" x14ac:dyDescent="0.25">
      <c r="A222" s="5"/>
      <c r="B222" s="12"/>
      <c r="C222" s="12"/>
      <c r="D222" s="12"/>
      <c r="E222" s="12"/>
      <c r="F222" s="12"/>
      <c r="G222" s="12"/>
      <c r="H222" s="12"/>
      <c r="I222" s="12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1.25" customHeight="1" x14ac:dyDescent="0.25">
      <c r="A223" s="5"/>
      <c r="B223" s="12"/>
      <c r="C223" s="12"/>
      <c r="D223" s="12"/>
      <c r="E223" s="12"/>
      <c r="F223" s="12"/>
      <c r="G223" s="12"/>
      <c r="H223" s="12"/>
      <c r="I223" s="12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1.25" customHeight="1" x14ac:dyDescent="0.25">
      <c r="A224" s="5"/>
      <c r="B224" s="12"/>
      <c r="C224" s="12"/>
      <c r="D224" s="12"/>
      <c r="E224" s="12"/>
      <c r="F224" s="12"/>
      <c r="G224" s="12"/>
      <c r="H224" s="12"/>
      <c r="I224" s="12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1.25" customHeight="1" x14ac:dyDescent="0.25">
      <c r="A225" s="5"/>
      <c r="B225" s="12"/>
      <c r="C225" s="12"/>
      <c r="D225" s="12"/>
      <c r="E225" s="12"/>
      <c r="F225" s="12"/>
      <c r="G225" s="12"/>
      <c r="H225" s="12"/>
      <c r="I225" s="12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1.25" customHeight="1" x14ac:dyDescent="0.25">
      <c r="A226" s="5"/>
      <c r="B226" s="12"/>
      <c r="C226" s="12"/>
      <c r="D226" s="12"/>
      <c r="E226" s="12"/>
      <c r="F226" s="12"/>
      <c r="G226" s="12"/>
      <c r="H226" s="12"/>
      <c r="I226" s="12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1.25" customHeight="1" x14ac:dyDescent="0.25">
      <c r="A227" s="5"/>
      <c r="B227" s="12"/>
      <c r="C227" s="12"/>
      <c r="D227" s="12"/>
      <c r="E227" s="12"/>
      <c r="F227" s="12"/>
      <c r="G227" s="12"/>
      <c r="H227" s="12"/>
      <c r="I227" s="12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1.25" customHeight="1" x14ac:dyDescent="0.25">
      <c r="A228" s="5"/>
      <c r="B228" s="12"/>
      <c r="C228" s="12"/>
      <c r="D228" s="12"/>
      <c r="E228" s="12"/>
      <c r="F228" s="12"/>
      <c r="G228" s="12"/>
      <c r="H228" s="12"/>
      <c r="I228" s="12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1.25" customHeight="1" x14ac:dyDescent="0.25">
      <c r="A229" s="5"/>
      <c r="B229" s="12"/>
      <c r="C229" s="12"/>
      <c r="D229" s="12"/>
      <c r="E229" s="12"/>
      <c r="F229" s="12"/>
      <c r="G229" s="12"/>
      <c r="H229" s="12"/>
      <c r="I229" s="12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1.25" customHeight="1" x14ac:dyDescent="0.25">
      <c r="A230" s="5"/>
      <c r="B230" s="12"/>
      <c r="C230" s="12"/>
      <c r="D230" s="12"/>
      <c r="E230" s="12"/>
      <c r="F230" s="12"/>
      <c r="G230" s="12"/>
      <c r="H230" s="12"/>
      <c r="I230" s="12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1.25" customHeight="1" x14ac:dyDescent="0.25">
      <c r="A231" s="5"/>
      <c r="B231" s="12"/>
      <c r="C231" s="12"/>
      <c r="D231" s="12"/>
      <c r="E231" s="12"/>
      <c r="F231" s="12"/>
      <c r="G231" s="12"/>
      <c r="H231" s="12"/>
      <c r="I231" s="12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1.25" customHeight="1" x14ac:dyDescent="0.25">
      <c r="A232" s="5"/>
      <c r="B232" s="12"/>
      <c r="C232" s="12"/>
      <c r="D232" s="12"/>
      <c r="E232" s="12"/>
      <c r="F232" s="12"/>
      <c r="G232" s="12"/>
      <c r="H232" s="12"/>
      <c r="I232" s="12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1.25" customHeight="1" x14ac:dyDescent="0.25">
      <c r="A233" s="5"/>
      <c r="B233" s="12"/>
      <c r="C233" s="12"/>
      <c r="D233" s="12"/>
      <c r="E233" s="12"/>
      <c r="F233" s="12"/>
      <c r="G233" s="12"/>
      <c r="H233" s="12"/>
      <c r="I233" s="12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1.25" customHeight="1" x14ac:dyDescent="0.25">
      <c r="A234" s="5"/>
      <c r="B234" s="12"/>
      <c r="C234" s="12"/>
      <c r="D234" s="12"/>
      <c r="E234" s="12"/>
      <c r="F234" s="12"/>
      <c r="G234" s="12"/>
      <c r="H234" s="12"/>
      <c r="I234" s="12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1.25" customHeight="1" x14ac:dyDescent="0.25">
      <c r="A235" s="5"/>
      <c r="B235" s="12"/>
      <c r="C235" s="12"/>
      <c r="D235" s="12"/>
      <c r="E235" s="12"/>
      <c r="F235" s="12"/>
      <c r="G235" s="12"/>
      <c r="H235" s="12"/>
      <c r="I235" s="12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1.25" customHeight="1" x14ac:dyDescent="0.25">
      <c r="A236" s="5"/>
      <c r="B236" s="12"/>
      <c r="C236" s="12"/>
      <c r="D236" s="12"/>
      <c r="E236" s="12"/>
      <c r="F236" s="12"/>
      <c r="G236" s="12"/>
      <c r="H236" s="12"/>
      <c r="I236" s="12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1.25" customHeight="1" x14ac:dyDescent="0.25">
      <c r="A237" s="5"/>
      <c r="B237" s="12"/>
      <c r="C237" s="12"/>
      <c r="D237" s="12"/>
      <c r="E237" s="12"/>
      <c r="F237" s="12"/>
      <c r="G237" s="12"/>
      <c r="H237" s="12"/>
      <c r="I237" s="12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1.25" customHeight="1" x14ac:dyDescent="0.25">
      <c r="A238" s="5"/>
      <c r="B238" s="12"/>
      <c r="C238" s="12"/>
      <c r="D238" s="12"/>
      <c r="E238" s="12"/>
      <c r="F238" s="12"/>
      <c r="G238" s="12"/>
      <c r="H238" s="12"/>
      <c r="I238" s="12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1.25" customHeight="1" x14ac:dyDescent="0.25">
      <c r="A239" s="5"/>
      <c r="B239" s="12"/>
      <c r="C239" s="12"/>
      <c r="D239" s="12"/>
      <c r="E239" s="12"/>
      <c r="F239" s="12"/>
      <c r="G239" s="12"/>
      <c r="H239" s="12"/>
      <c r="I239" s="12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1.25" customHeight="1" x14ac:dyDescent="0.25">
      <c r="A240" s="5"/>
      <c r="B240" s="12"/>
      <c r="C240" s="12"/>
      <c r="D240" s="12"/>
      <c r="E240" s="12"/>
      <c r="F240" s="12"/>
      <c r="G240" s="12"/>
      <c r="H240" s="12"/>
      <c r="I240" s="12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1.25" customHeight="1" x14ac:dyDescent="0.25">
      <c r="A241" s="5"/>
      <c r="B241" s="12"/>
      <c r="C241" s="12"/>
      <c r="D241" s="12"/>
      <c r="E241" s="12"/>
      <c r="F241" s="12"/>
      <c r="G241" s="12"/>
      <c r="H241" s="12"/>
      <c r="I241" s="12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1.25" customHeight="1" x14ac:dyDescent="0.25">
      <c r="A242" s="5"/>
      <c r="B242" s="12"/>
      <c r="C242" s="12"/>
      <c r="D242" s="12"/>
      <c r="E242" s="12"/>
      <c r="F242" s="12"/>
      <c r="G242" s="12"/>
      <c r="H242" s="12"/>
      <c r="I242" s="12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1.25" customHeight="1" x14ac:dyDescent="0.25">
      <c r="A243" s="5"/>
      <c r="B243" s="12"/>
      <c r="C243" s="12"/>
      <c r="D243" s="12"/>
      <c r="E243" s="12"/>
      <c r="F243" s="12"/>
      <c r="G243" s="12"/>
      <c r="H243" s="12"/>
      <c r="I243" s="12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1.25" customHeight="1" x14ac:dyDescent="0.25">
      <c r="A244" s="5"/>
      <c r="B244" s="12"/>
      <c r="C244" s="12"/>
      <c r="D244" s="12"/>
      <c r="E244" s="12"/>
      <c r="F244" s="12"/>
      <c r="G244" s="12"/>
      <c r="H244" s="12"/>
      <c r="I244" s="12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1.25" customHeight="1" x14ac:dyDescent="0.25">
      <c r="A245" s="5"/>
      <c r="B245" s="12"/>
      <c r="C245" s="12"/>
      <c r="D245" s="12"/>
      <c r="E245" s="12"/>
      <c r="F245" s="12"/>
      <c r="G245" s="12"/>
      <c r="H245" s="12"/>
      <c r="I245" s="12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1.25" customHeight="1" x14ac:dyDescent="0.25">
      <c r="A246" s="5"/>
      <c r="B246" s="12"/>
      <c r="C246" s="12"/>
      <c r="D246" s="12"/>
      <c r="E246" s="12"/>
      <c r="F246" s="12"/>
      <c r="G246" s="12"/>
      <c r="H246" s="12"/>
      <c r="I246" s="12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1.25" customHeight="1" x14ac:dyDescent="0.25">
      <c r="A247" s="5"/>
      <c r="B247" s="12"/>
      <c r="C247" s="12"/>
      <c r="D247" s="12"/>
      <c r="E247" s="12"/>
      <c r="F247" s="12"/>
      <c r="G247" s="12"/>
      <c r="H247" s="12"/>
      <c r="I247" s="12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25"/>
    <row r="249" spans="1:26" ht="15.75" customHeight="1" x14ac:dyDescent="0.25"/>
    <row r="250" spans="1:26" ht="15.75" customHeight="1" x14ac:dyDescent="0.25"/>
    <row r="251" spans="1:26" ht="15.75" customHeight="1" x14ac:dyDescent="0.25"/>
    <row r="252" spans="1:26" ht="15.75" customHeight="1" x14ac:dyDescent="0.25"/>
    <row r="253" spans="1:26" ht="15.75" customHeight="1" x14ac:dyDescent="0.25"/>
    <row r="254" spans="1:26" ht="15.75" customHeight="1" x14ac:dyDescent="0.25"/>
    <row r="255" spans="1:26" ht="15.75" customHeight="1" x14ac:dyDescent="0.25"/>
    <row r="256" spans="1:2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15748031496062992" right="0.15748031496062992" top="3.937007874015748E-2" bottom="0.1574803149606299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1000"/>
  <sheetViews>
    <sheetView workbookViewId="0"/>
  </sheetViews>
  <sheetFormatPr defaultColWidth="14.44140625" defaultRowHeight="15" customHeight="1" x14ac:dyDescent="0.25"/>
  <cols>
    <col min="1" max="1" width="32.33203125" customWidth="1"/>
    <col min="2" max="2" width="12.109375" customWidth="1"/>
    <col min="3" max="3" width="13.109375" customWidth="1"/>
    <col min="4" max="4" width="14.88671875" customWidth="1"/>
    <col min="5" max="5" width="13" customWidth="1"/>
    <col min="6" max="6" width="12.33203125" customWidth="1"/>
    <col min="7" max="7" width="11.88671875" customWidth="1"/>
    <col min="8" max="8" width="11.109375" customWidth="1"/>
    <col min="9" max="9" width="12.5546875" customWidth="1"/>
    <col min="10" max="10" width="9.88671875" customWidth="1"/>
    <col min="11" max="11" width="11.33203125" customWidth="1"/>
    <col min="12" max="26" width="8.6640625" customWidth="1"/>
  </cols>
  <sheetData>
    <row r="1" spans="1:26" ht="11.25" customHeight="1" x14ac:dyDescent="0.25">
      <c r="A1" s="6" t="s">
        <v>226</v>
      </c>
      <c r="B1" s="2"/>
      <c r="C1" s="3"/>
      <c r="D1" s="3"/>
      <c r="E1" s="3"/>
      <c r="F1" s="3"/>
      <c r="G1" s="3"/>
      <c r="H1" s="3"/>
      <c r="I1" s="3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1.25" customHeight="1" x14ac:dyDescent="0.25">
      <c r="A2" s="6" t="s">
        <v>1</v>
      </c>
      <c r="B2" s="3"/>
      <c r="C2" s="3"/>
      <c r="D2" s="3"/>
      <c r="E2" s="3"/>
      <c r="F2" s="3"/>
      <c r="G2" s="3"/>
      <c r="H2" s="3"/>
      <c r="I2" s="3"/>
      <c r="J2" s="4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1.25" customHeight="1" x14ac:dyDescent="0.25">
      <c r="A3" s="4" t="s">
        <v>2</v>
      </c>
      <c r="B3" s="3"/>
      <c r="C3" s="3"/>
      <c r="D3" s="3"/>
      <c r="E3" s="3"/>
      <c r="F3" s="3">
        <v>9681.7800000000007</v>
      </c>
      <c r="G3" s="3"/>
      <c r="H3" s="3"/>
      <c r="I3" s="3"/>
      <c r="J3" s="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1.25" customHeight="1" x14ac:dyDescent="0.25">
      <c r="A4" s="4"/>
      <c r="B4" s="3"/>
      <c r="C4" s="2" t="s">
        <v>3</v>
      </c>
      <c r="D4" s="2"/>
      <c r="E4" s="2">
        <f>F3/2</f>
        <v>4840.8900000000003</v>
      </c>
      <c r="F4" s="3"/>
      <c r="G4" s="3"/>
      <c r="H4" s="3"/>
      <c r="I4" s="3"/>
      <c r="J4" s="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1.25" customHeight="1" x14ac:dyDescent="0.25">
      <c r="A5" s="4"/>
      <c r="B5" s="3"/>
      <c r="C5" s="2" t="s">
        <v>4</v>
      </c>
      <c r="D5" s="2"/>
      <c r="E5" s="2">
        <f>F3/2</f>
        <v>4840.8900000000003</v>
      </c>
      <c r="F5" s="3"/>
      <c r="G5" s="3"/>
      <c r="H5" s="3"/>
      <c r="I5" s="3"/>
      <c r="J5" s="4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1.25" customHeight="1" x14ac:dyDescent="0.25">
      <c r="A6" s="4" t="s">
        <v>5</v>
      </c>
      <c r="B6" s="3"/>
      <c r="C6" s="3"/>
      <c r="D6" s="3"/>
      <c r="E6" s="3"/>
      <c r="F6" s="3">
        <v>14.5</v>
      </c>
      <c r="G6" s="3"/>
      <c r="H6" s="3"/>
      <c r="I6" s="3"/>
      <c r="J6" s="4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1.25" customHeight="1" x14ac:dyDescent="0.25">
      <c r="A7" s="4" t="s">
        <v>7</v>
      </c>
      <c r="B7" s="3"/>
      <c r="C7" s="3"/>
      <c r="D7" s="3"/>
      <c r="E7" s="3"/>
      <c r="F7" s="3">
        <v>12.5</v>
      </c>
      <c r="G7" s="3"/>
      <c r="H7" s="3"/>
      <c r="I7" s="3"/>
      <c r="J7" s="4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1.25" customHeight="1" x14ac:dyDescent="0.25">
      <c r="A8" s="4"/>
      <c r="B8" s="3"/>
      <c r="C8" s="3"/>
      <c r="D8" s="3"/>
      <c r="E8" s="3"/>
      <c r="F8" s="3"/>
      <c r="G8" s="3"/>
      <c r="H8" s="3"/>
      <c r="I8" s="3"/>
      <c r="J8" s="4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1.25" customHeight="1" x14ac:dyDescent="0.25">
      <c r="A9" s="4" t="s">
        <v>8</v>
      </c>
      <c r="B9" s="3"/>
      <c r="C9" s="3"/>
      <c r="D9" s="3"/>
      <c r="E9" s="3"/>
      <c r="F9" s="3">
        <v>2913.64</v>
      </c>
      <c r="G9" s="3"/>
      <c r="H9" s="3"/>
      <c r="I9" s="3"/>
      <c r="J9" s="4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1.25" customHeight="1" x14ac:dyDescent="0.25">
      <c r="A10" s="4"/>
      <c r="B10" s="3"/>
      <c r="C10" s="3"/>
      <c r="D10" s="3"/>
      <c r="E10" s="3"/>
      <c r="F10" s="12"/>
      <c r="G10" s="3"/>
      <c r="H10" s="3"/>
      <c r="I10" s="3"/>
      <c r="J10" s="4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1.25" customHeight="1" x14ac:dyDescent="0.25">
      <c r="A11" s="4"/>
      <c r="B11" s="3"/>
      <c r="C11" s="2" t="s">
        <v>227</v>
      </c>
      <c r="D11" s="2"/>
      <c r="E11" s="2">
        <f>(F9/22*10)</f>
        <v>1324.3818181818183</v>
      </c>
      <c r="F11" s="3"/>
      <c r="G11" s="3"/>
      <c r="H11" s="3"/>
      <c r="I11" s="3"/>
      <c r="J11" s="4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1.25" customHeight="1" x14ac:dyDescent="0.25">
      <c r="A12" s="4"/>
      <c r="B12" s="3"/>
      <c r="C12" s="2" t="s">
        <v>228</v>
      </c>
      <c r="D12" s="2"/>
      <c r="E12" s="2">
        <f>F9/22*12</f>
        <v>1589.2581818181818</v>
      </c>
      <c r="F12" s="3"/>
      <c r="G12" s="3"/>
      <c r="H12" s="3"/>
      <c r="I12" s="3"/>
      <c r="J12" s="4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1.25" customHeight="1" x14ac:dyDescent="0.25">
      <c r="A13" s="4" t="s">
        <v>63</v>
      </c>
      <c r="B13" s="3"/>
      <c r="C13" s="2" t="s">
        <v>195</v>
      </c>
      <c r="D13" s="3"/>
      <c r="E13" s="2">
        <v>1000</v>
      </c>
      <c r="F13" s="3">
        <v>1000</v>
      </c>
      <c r="G13" s="3"/>
      <c r="H13" s="3"/>
      <c r="I13" s="3"/>
      <c r="J13" s="4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1.25" customHeight="1" x14ac:dyDescent="0.25">
      <c r="A14" s="4" t="s">
        <v>14</v>
      </c>
      <c r="B14" s="3"/>
      <c r="C14" s="3"/>
      <c r="D14" s="3"/>
      <c r="E14" s="3"/>
      <c r="F14" s="3">
        <f>F3+F9+F13</f>
        <v>13595.42</v>
      </c>
      <c r="G14" s="3"/>
      <c r="H14" s="3"/>
      <c r="I14" s="3"/>
      <c r="J14" s="4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1.25" customHeight="1" x14ac:dyDescent="0.25">
      <c r="A15" s="4"/>
      <c r="B15" s="3"/>
      <c r="C15" s="3"/>
      <c r="D15" s="3"/>
      <c r="E15" s="3"/>
      <c r="F15" s="3"/>
      <c r="G15" s="3"/>
      <c r="H15" s="3"/>
      <c r="I15" s="3"/>
      <c r="J15" s="4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1.25" customHeight="1" x14ac:dyDescent="0.25">
      <c r="A16" s="6" t="s">
        <v>229</v>
      </c>
      <c r="B16" s="2"/>
      <c r="C16" s="3"/>
      <c r="D16" s="3"/>
      <c r="E16" s="3"/>
      <c r="F16" s="3"/>
      <c r="G16" s="3"/>
      <c r="H16" s="3"/>
      <c r="I16" s="3"/>
      <c r="J16" s="4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1.25" customHeight="1" x14ac:dyDescent="0.25">
      <c r="A17" s="6" t="s">
        <v>230</v>
      </c>
      <c r="B17" s="2"/>
      <c r="C17" s="3"/>
      <c r="D17" s="3"/>
      <c r="E17" s="3"/>
      <c r="F17" s="3"/>
      <c r="G17" s="3"/>
      <c r="H17" s="3"/>
      <c r="I17" s="3"/>
      <c r="J17" s="4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1.25" customHeight="1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1.25" customHeight="1" x14ac:dyDescent="0.25">
      <c r="A19" s="17" t="s">
        <v>16</v>
      </c>
      <c r="B19" s="18" t="s">
        <v>17</v>
      </c>
      <c r="C19" s="18" t="s">
        <v>80</v>
      </c>
      <c r="D19" s="18" t="s">
        <v>19</v>
      </c>
      <c r="E19" s="18" t="s">
        <v>20</v>
      </c>
      <c r="F19" s="18" t="s">
        <v>21</v>
      </c>
      <c r="G19" s="18" t="s">
        <v>22</v>
      </c>
      <c r="H19" s="18" t="s">
        <v>23</v>
      </c>
      <c r="I19" s="18" t="s">
        <v>24</v>
      </c>
      <c r="J19" s="19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1.25" customHeight="1" x14ac:dyDescent="0.25">
      <c r="A20" s="23" t="s">
        <v>81</v>
      </c>
      <c r="B20" s="2"/>
      <c r="C20" s="3"/>
      <c r="D20" s="3">
        <f>E11/10*2</f>
        <v>264.87636363636364</v>
      </c>
      <c r="E20" s="3">
        <f>E11/10*2</f>
        <v>264.87636363636364</v>
      </c>
      <c r="F20" s="3">
        <f>E11/10*2</f>
        <v>264.87636363636364</v>
      </c>
      <c r="G20" s="3">
        <f>E11/10*2</f>
        <v>264.87636363636364</v>
      </c>
      <c r="H20" s="3">
        <f>E11/10*2</f>
        <v>264.87636363636364</v>
      </c>
      <c r="I20" s="3">
        <f t="shared" ref="I20:I24" si="0">C20+D20+E20+F20+G20+H20</f>
        <v>1324.3818181818183</v>
      </c>
      <c r="J20" s="21"/>
      <c r="K20" s="22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1.25" customHeight="1" x14ac:dyDescent="0.25">
      <c r="A21" s="23" t="s">
        <v>213</v>
      </c>
      <c r="B21" s="2"/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f t="shared" si="0"/>
        <v>0</v>
      </c>
      <c r="J21" s="21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1.25" customHeight="1" x14ac:dyDescent="0.25">
      <c r="A22" s="23"/>
      <c r="B22" s="2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f t="shared" si="0"/>
        <v>0</v>
      </c>
      <c r="J22" s="21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1.25" customHeight="1" x14ac:dyDescent="0.25">
      <c r="A23" s="23" t="s">
        <v>25</v>
      </c>
      <c r="B23" s="2">
        <f>H27</f>
        <v>0</v>
      </c>
      <c r="C23" s="2">
        <f>E4/6</f>
        <v>806.81500000000005</v>
      </c>
      <c r="D23" s="2">
        <f>E4/6</f>
        <v>806.81500000000005</v>
      </c>
      <c r="E23" s="2">
        <f>E4/6</f>
        <v>806.81500000000005</v>
      </c>
      <c r="F23" s="2">
        <f>E4/6</f>
        <v>806.81500000000005</v>
      </c>
      <c r="G23" s="2">
        <f>E4/6</f>
        <v>806.81500000000005</v>
      </c>
      <c r="H23" s="2">
        <f>E4/6</f>
        <v>806.81500000000005</v>
      </c>
      <c r="I23" s="3">
        <f t="shared" si="0"/>
        <v>4840.8900000000003</v>
      </c>
      <c r="J23" s="21"/>
      <c r="K23" s="24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1.25" customHeight="1" x14ac:dyDescent="0.25">
      <c r="A24" s="25"/>
      <c r="B24" s="3"/>
      <c r="C24" s="3"/>
      <c r="D24" s="3"/>
      <c r="E24" s="3"/>
      <c r="F24" s="3"/>
      <c r="G24" s="3"/>
      <c r="H24" s="3"/>
      <c r="I24" s="3">
        <f t="shared" si="0"/>
        <v>0</v>
      </c>
      <c r="J24" s="21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1.25" customHeight="1" x14ac:dyDescent="0.25">
      <c r="A25" s="23" t="s">
        <v>24</v>
      </c>
      <c r="B25" s="2"/>
      <c r="C25" s="3">
        <f t="shared" ref="C25:H25" si="1">SUM(C20:C24)</f>
        <v>806.81500000000005</v>
      </c>
      <c r="D25" s="3">
        <f t="shared" si="1"/>
        <v>1071.6913636363638</v>
      </c>
      <c r="E25" s="3">
        <f t="shared" si="1"/>
        <v>1071.6913636363638</v>
      </c>
      <c r="F25" s="3">
        <f t="shared" si="1"/>
        <v>1071.6913636363638</v>
      </c>
      <c r="G25" s="3">
        <f t="shared" si="1"/>
        <v>1071.6913636363638</v>
      </c>
      <c r="H25" s="3">
        <f t="shared" si="1"/>
        <v>1071.6913636363638</v>
      </c>
      <c r="I25" s="3">
        <f>I20+I21+I22+I23+I24</f>
        <v>6165.2718181818182</v>
      </c>
      <c r="J25" s="21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1.25" customHeight="1" x14ac:dyDescent="0.25">
      <c r="A26" s="25"/>
      <c r="B26" s="3"/>
      <c r="C26" s="3"/>
      <c r="D26" s="3"/>
      <c r="E26" s="3"/>
      <c r="F26" s="3"/>
      <c r="G26" s="2" t="s">
        <v>26</v>
      </c>
      <c r="H26" s="2">
        <f>E11-I20</f>
        <v>0</v>
      </c>
      <c r="I26" s="3"/>
      <c r="J26" s="21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1.25" customHeight="1" x14ac:dyDescent="0.25">
      <c r="A27" s="26"/>
      <c r="B27" s="27"/>
      <c r="C27" s="27"/>
      <c r="D27" s="27"/>
      <c r="E27" s="27"/>
      <c r="F27" s="27"/>
      <c r="G27" s="28" t="s">
        <v>27</v>
      </c>
      <c r="H27" s="28">
        <f>E4-I21-I22-I23-I24</f>
        <v>0</v>
      </c>
      <c r="I27" s="27"/>
      <c r="J27" s="29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1.25" customHeight="1" x14ac:dyDescent="0.25">
      <c r="A28" s="5"/>
      <c r="B28" s="12"/>
      <c r="C28" s="12"/>
      <c r="D28" s="12"/>
      <c r="E28" s="12"/>
      <c r="F28" s="12"/>
      <c r="G28" s="12"/>
      <c r="H28" s="12"/>
      <c r="I28" s="12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1.25" customHeight="1" x14ac:dyDescent="0.25">
      <c r="A29" s="17" t="s">
        <v>28</v>
      </c>
      <c r="B29" s="18" t="s">
        <v>17</v>
      </c>
      <c r="C29" s="31" t="s">
        <v>231</v>
      </c>
      <c r="D29" s="31" t="s">
        <v>232</v>
      </c>
      <c r="E29" s="31" t="s">
        <v>233</v>
      </c>
      <c r="F29" s="31" t="s">
        <v>32</v>
      </c>
      <c r="G29" s="31" t="s">
        <v>234</v>
      </c>
      <c r="H29" s="31" t="s">
        <v>235</v>
      </c>
      <c r="I29" s="18" t="s">
        <v>24</v>
      </c>
      <c r="J29" s="19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1.25" customHeight="1" x14ac:dyDescent="0.25">
      <c r="A30" s="23" t="s">
        <v>85</v>
      </c>
      <c r="B30" s="2">
        <f>E12/12</f>
        <v>132.43818181818182</v>
      </c>
      <c r="C30" s="3">
        <f>B30*6</f>
        <v>794.62909090909091</v>
      </c>
      <c r="D30" s="3">
        <f>B30*1</f>
        <v>132.43818181818182</v>
      </c>
      <c r="E30" s="3">
        <f>B30*1</f>
        <v>132.43818181818182</v>
      </c>
      <c r="F30" s="3">
        <f>B30*2</f>
        <v>264.87636363636364</v>
      </c>
      <c r="G30" s="3">
        <f>B30*1</f>
        <v>132.43818181818182</v>
      </c>
      <c r="H30" s="3">
        <f>B30*1</f>
        <v>132.43818181818182</v>
      </c>
      <c r="I30" s="3">
        <f t="shared" ref="I30:I33" si="2">C30+D30+E30+F30+G30+H30</f>
        <v>1589.258181818182</v>
      </c>
      <c r="J30" s="21"/>
      <c r="K30" s="22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1.25" customHeight="1" x14ac:dyDescent="0.25">
      <c r="A31" s="23"/>
      <c r="B31" s="2"/>
      <c r="C31" s="3"/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f t="shared" si="2"/>
        <v>0</v>
      </c>
      <c r="J31" s="21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1.25" customHeight="1" x14ac:dyDescent="0.25">
      <c r="A32" s="23" t="s">
        <v>236</v>
      </c>
      <c r="B32" s="2">
        <v>300</v>
      </c>
      <c r="C32" s="2">
        <f>8*B32</f>
        <v>2400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f t="shared" si="2"/>
        <v>2400</v>
      </c>
      <c r="J32" s="21"/>
      <c r="K32" s="22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1.25" customHeight="1" x14ac:dyDescent="0.25">
      <c r="A33" s="23"/>
      <c r="B33" s="2">
        <v>0</v>
      </c>
      <c r="C33" s="2"/>
      <c r="D33" s="2">
        <v>0</v>
      </c>
      <c r="E33" s="2">
        <v>0</v>
      </c>
      <c r="F33" s="2">
        <v>0</v>
      </c>
      <c r="G33" s="2">
        <f>B33*3</f>
        <v>0</v>
      </c>
      <c r="H33" s="2">
        <f>B33*3</f>
        <v>0</v>
      </c>
      <c r="I33" s="2">
        <f t="shared" si="2"/>
        <v>0</v>
      </c>
      <c r="J33" s="21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1.25" customHeight="1" x14ac:dyDescent="0.25">
      <c r="A34" s="23" t="s">
        <v>237</v>
      </c>
      <c r="B34" s="2">
        <f>E5-I32-I33</f>
        <v>2440.8900000000003</v>
      </c>
      <c r="C34" s="2">
        <f>B34*70%</f>
        <v>1708.623</v>
      </c>
      <c r="D34" s="2">
        <v>0</v>
      </c>
      <c r="E34" s="2">
        <v>0</v>
      </c>
      <c r="F34" s="2">
        <v>0</v>
      </c>
      <c r="G34" s="2">
        <f>B34*15%</f>
        <v>366.13350000000003</v>
      </c>
      <c r="H34" s="2">
        <f>B34*15%</f>
        <v>366.13350000000003</v>
      </c>
      <c r="I34" s="2">
        <f>SUM(C34:H34)</f>
        <v>2440.89</v>
      </c>
      <c r="J34" s="21"/>
      <c r="K34" s="22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1.25" customHeight="1" x14ac:dyDescent="0.25">
      <c r="A35" s="23"/>
      <c r="B35" s="2"/>
      <c r="C35" s="3">
        <v>0</v>
      </c>
      <c r="D35" s="3">
        <v>0</v>
      </c>
      <c r="E35" s="3">
        <v>0</v>
      </c>
      <c r="F35" s="3">
        <v>0</v>
      </c>
      <c r="G35" s="3">
        <f>B35*3</f>
        <v>0</v>
      </c>
      <c r="H35" s="3">
        <f>B35*3</f>
        <v>0</v>
      </c>
      <c r="I35" s="3">
        <f t="shared" ref="I35:I36" si="3">C35+D35+E35+F35+G35+H35</f>
        <v>0</v>
      </c>
      <c r="J35" s="21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1.25" customHeight="1" x14ac:dyDescent="0.25">
      <c r="A36" s="23"/>
      <c r="B36" s="2"/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f t="shared" si="3"/>
        <v>0</v>
      </c>
      <c r="J36" s="21"/>
      <c r="K36" s="22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1.25" customHeight="1" x14ac:dyDescent="0.25">
      <c r="A37" s="23"/>
      <c r="B37" s="2"/>
      <c r="C37" s="3">
        <v>0</v>
      </c>
      <c r="D37" s="3">
        <v>0</v>
      </c>
      <c r="E37" s="3">
        <f>B37*3</f>
        <v>0</v>
      </c>
      <c r="F37" s="3">
        <v>0</v>
      </c>
      <c r="G37" s="3">
        <v>0</v>
      </c>
      <c r="H37" s="3">
        <v>0</v>
      </c>
      <c r="I37" s="3">
        <f>E37</f>
        <v>0</v>
      </c>
      <c r="J37" s="21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1.25" customHeight="1" x14ac:dyDescent="0.25">
      <c r="A38" s="23"/>
      <c r="B38" s="2"/>
      <c r="C38" s="3">
        <v>0</v>
      </c>
      <c r="D38" s="3">
        <f>B38*2</f>
        <v>0</v>
      </c>
      <c r="E38" s="3">
        <v>0</v>
      </c>
      <c r="F38" s="3">
        <v>0</v>
      </c>
      <c r="G38" s="3">
        <v>0</v>
      </c>
      <c r="H38" s="3">
        <v>0</v>
      </c>
      <c r="I38" s="3">
        <f>C38+D38+E38+F38+G38+H38</f>
        <v>0</v>
      </c>
      <c r="J38" s="21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1.25" customHeight="1" x14ac:dyDescent="0.25">
      <c r="A39" s="23"/>
      <c r="B39" s="2"/>
      <c r="C39" s="3"/>
      <c r="D39" s="3"/>
      <c r="E39" s="3">
        <f>B39*4</f>
        <v>0</v>
      </c>
      <c r="F39" s="3"/>
      <c r="G39" s="3"/>
      <c r="H39" s="3"/>
      <c r="I39" s="3">
        <f>E39</f>
        <v>0</v>
      </c>
      <c r="J39" s="21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1.25" customHeight="1" x14ac:dyDescent="0.25">
      <c r="A40" s="23" t="s">
        <v>24</v>
      </c>
      <c r="B40" s="2"/>
      <c r="C40" s="3">
        <f t="shared" ref="C40:H40" si="4">SUM(C30:C39)</f>
        <v>4903.2520909090908</v>
      </c>
      <c r="D40" s="3">
        <f t="shared" si="4"/>
        <v>132.43818181818182</v>
      </c>
      <c r="E40" s="3">
        <f t="shared" si="4"/>
        <v>132.43818181818182</v>
      </c>
      <c r="F40" s="3">
        <f t="shared" si="4"/>
        <v>264.87636363636364</v>
      </c>
      <c r="G40" s="3">
        <f t="shared" si="4"/>
        <v>498.57168181818184</v>
      </c>
      <c r="H40" s="3">
        <f t="shared" si="4"/>
        <v>498.57168181818184</v>
      </c>
      <c r="I40" s="3">
        <f>I30+I31+I32+I33+I34+I35+I36+I37+I38+I39</f>
        <v>6430.1481818181819</v>
      </c>
      <c r="J40" s="21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1.25" customHeight="1" x14ac:dyDescent="0.25">
      <c r="A41" s="25"/>
      <c r="B41" s="3"/>
      <c r="C41" s="3"/>
      <c r="D41" s="3"/>
      <c r="E41" s="3"/>
      <c r="F41" s="3"/>
      <c r="G41" s="2" t="s">
        <v>26</v>
      </c>
      <c r="H41" s="2">
        <f>E12-I30-I31</f>
        <v>-2.2737367544323206E-13</v>
      </c>
      <c r="I41" s="3"/>
      <c r="J41" s="21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1.25" customHeight="1" x14ac:dyDescent="0.25">
      <c r="A42" s="26"/>
      <c r="B42" s="27"/>
      <c r="C42" s="27"/>
      <c r="D42" s="27"/>
      <c r="E42" s="27"/>
      <c r="F42" s="27"/>
      <c r="G42" s="28" t="s">
        <v>27</v>
      </c>
      <c r="H42" s="28">
        <f>E5-I32-I34</f>
        <v>0</v>
      </c>
      <c r="I42" s="27" t="s">
        <v>42</v>
      </c>
      <c r="J42" s="32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1.25" customHeight="1" x14ac:dyDescent="0.25">
      <c r="A43" s="33"/>
      <c r="B43" s="12"/>
      <c r="C43" s="5"/>
      <c r="D43" s="12">
        <f>D40/2</f>
        <v>66.219090909090909</v>
      </c>
      <c r="E43" s="12">
        <f>(E34+E37)/3</f>
        <v>0</v>
      </c>
      <c r="F43" s="12">
        <f>(F34+F36)/2</f>
        <v>0</v>
      </c>
      <c r="G43" s="12">
        <f t="shared" ref="G43:H43" si="5">(G33+G36)/3</f>
        <v>0</v>
      </c>
      <c r="H43" s="12">
        <f t="shared" si="5"/>
        <v>0</v>
      </c>
      <c r="I43" s="12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1.25" customHeight="1" x14ac:dyDescent="0.25">
      <c r="A44" s="33" t="s">
        <v>238</v>
      </c>
      <c r="B44" s="12"/>
      <c r="C44" s="5"/>
      <c r="D44" s="12"/>
      <c r="E44" s="12"/>
      <c r="F44" s="12"/>
      <c r="G44" s="12"/>
      <c r="H44" s="12"/>
      <c r="I44" s="12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1.25" customHeight="1" x14ac:dyDescent="0.25">
      <c r="A45" s="33" t="s">
        <v>239</v>
      </c>
      <c r="B45" s="12"/>
      <c r="C45" s="5"/>
      <c r="D45" s="12"/>
      <c r="E45" s="12"/>
      <c r="F45" s="12"/>
      <c r="G45" s="12"/>
      <c r="H45" s="12"/>
      <c r="I45" s="12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1.25" customHeight="1" x14ac:dyDescent="0.25">
      <c r="A46" s="33" t="s">
        <v>240</v>
      </c>
      <c r="B46" s="12"/>
      <c r="C46" s="12"/>
      <c r="D46" s="12"/>
      <c r="E46" s="12"/>
      <c r="F46" s="12"/>
      <c r="G46" s="12"/>
      <c r="H46" s="12"/>
      <c r="I46" s="12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1.25" customHeight="1" x14ac:dyDescent="0.25">
      <c r="A47" s="5"/>
      <c r="B47" s="12"/>
      <c r="C47" s="12"/>
      <c r="D47" s="12"/>
      <c r="E47" s="12"/>
      <c r="F47" s="12"/>
      <c r="G47" s="12"/>
      <c r="H47" s="12"/>
      <c r="I47" s="12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1.25" customHeight="1" x14ac:dyDescent="0.25">
      <c r="A48" s="5"/>
      <c r="B48" s="12"/>
      <c r="C48" s="12"/>
      <c r="D48" s="12"/>
      <c r="E48" s="12"/>
      <c r="F48" s="12"/>
      <c r="G48" s="12"/>
      <c r="H48" s="12"/>
      <c r="I48" s="12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1.25" customHeight="1" x14ac:dyDescent="0.25">
      <c r="A49" s="5"/>
      <c r="B49" s="12"/>
      <c r="C49" s="12"/>
      <c r="D49" s="12"/>
      <c r="E49" s="12"/>
      <c r="F49" s="12"/>
      <c r="G49" s="12"/>
      <c r="H49" s="12"/>
      <c r="I49" s="12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1.25" customHeight="1" x14ac:dyDescent="0.25">
      <c r="A50" s="5"/>
      <c r="B50" s="12"/>
      <c r="C50" s="12"/>
      <c r="D50" s="12"/>
      <c r="E50" s="12"/>
      <c r="F50" s="12"/>
      <c r="G50" s="12"/>
      <c r="H50" s="12"/>
      <c r="I50" s="12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1.25" customHeight="1" x14ac:dyDescent="0.25">
      <c r="A51" s="5"/>
      <c r="B51" s="12"/>
      <c r="C51" s="12"/>
      <c r="D51" s="12"/>
      <c r="E51" s="12"/>
      <c r="F51" s="12"/>
      <c r="G51" s="12"/>
      <c r="H51" s="12"/>
      <c r="I51" s="12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1.25" customHeight="1" x14ac:dyDescent="0.25">
      <c r="A52" s="5"/>
      <c r="B52" s="12"/>
      <c r="C52" s="12"/>
      <c r="D52" s="12"/>
      <c r="E52" s="12"/>
      <c r="F52" s="12"/>
      <c r="G52" s="12"/>
      <c r="H52" s="12"/>
      <c r="I52" s="12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1.25" customHeight="1" x14ac:dyDescent="0.25">
      <c r="A53" s="5"/>
      <c r="B53" s="12"/>
      <c r="C53" s="12"/>
      <c r="D53" s="12"/>
      <c r="E53" s="12"/>
      <c r="F53" s="12"/>
      <c r="G53" s="12"/>
      <c r="H53" s="12"/>
      <c r="I53" s="12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1.25" customHeight="1" x14ac:dyDescent="0.25">
      <c r="A54" s="5"/>
      <c r="B54" s="12"/>
      <c r="C54" s="12"/>
      <c r="D54" s="12"/>
      <c r="E54" s="12"/>
      <c r="F54" s="12"/>
      <c r="G54" s="12"/>
      <c r="H54" s="12"/>
      <c r="I54" s="12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1.25" customHeight="1" x14ac:dyDescent="0.25">
      <c r="A55" s="5"/>
      <c r="B55" s="12"/>
      <c r="C55" s="12"/>
      <c r="D55" s="12"/>
      <c r="E55" s="12"/>
      <c r="F55" s="12"/>
      <c r="G55" s="12"/>
      <c r="H55" s="12"/>
      <c r="I55" s="12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1.25" customHeight="1" x14ac:dyDescent="0.25">
      <c r="A56" s="5"/>
      <c r="B56" s="12"/>
      <c r="C56" s="12"/>
      <c r="D56" s="12"/>
      <c r="E56" s="12"/>
      <c r="F56" s="12"/>
      <c r="G56" s="12"/>
      <c r="H56" s="12"/>
      <c r="I56" s="12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1.25" customHeight="1" x14ac:dyDescent="0.25">
      <c r="A57" s="5"/>
      <c r="B57" s="12"/>
      <c r="C57" s="12"/>
      <c r="D57" s="12"/>
      <c r="E57" s="12"/>
      <c r="F57" s="12"/>
      <c r="G57" s="12"/>
      <c r="H57" s="12"/>
      <c r="I57" s="12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1.25" customHeight="1" x14ac:dyDescent="0.25">
      <c r="A58" s="5"/>
      <c r="B58" s="12"/>
      <c r="C58" s="12"/>
      <c r="D58" s="12"/>
      <c r="E58" s="12"/>
      <c r="F58" s="12"/>
      <c r="G58" s="12"/>
      <c r="H58" s="12"/>
      <c r="I58" s="12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1.25" customHeight="1" x14ac:dyDescent="0.25">
      <c r="A59" s="5"/>
      <c r="B59" s="12"/>
      <c r="C59" s="12"/>
      <c r="D59" s="12"/>
      <c r="E59" s="12"/>
      <c r="F59" s="12"/>
      <c r="G59" s="12"/>
      <c r="H59" s="12"/>
      <c r="I59" s="12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1.25" customHeight="1" x14ac:dyDescent="0.25">
      <c r="A60" s="5"/>
      <c r="B60" s="12"/>
      <c r="C60" s="12"/>
      <c r="D60" s="12"/>
      <c r="E60" s="12"/>
      <c r="F60" s="12"/>
      <c r="G60" s="12"/>
      <c r="H60" s="12"/>
      <c r="I60" s="12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1.25" customHeight="1" x14ac:dyDescent="0.25">
      <c r="A61" s="5"/>
      <c r="B61" s="12"/>
      <c r="C61" s="12"/>
      <c r="D61" s="12"/>
      <c r="E61" s="12"/>
      <c r="F61" s="12"/>
      <c r="G61" s="12"/>
      <c r="H61" s="12"/>
      <c r="I61" s="12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1.25" customHeight="1" x14ac:dyDescent="0.25">
      <c r="A62" s="5"/>
      <c r="B62" s="12"/>
      <c r="C62" s="12"/>
      <c r="D62" s="12"/>
      <c r="E62" s="12"/>
      <c r="F62" s="12"/>
      <c r="G62" s="12"/>
      <c r="H62" s="12"/>
      <c r="I62" s="12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1.25" customHeight="1" x14ac:dyDescent="0.25">
      <c r="A63" s="5"/>
      <c r="B63" s="12"/>
      <c r="C63" s="12"/>
      <c r="D63" s="12"/>
      <c r="E63" s="12"/>
      <c r="F63" s="12"/>
      <c r="G63" s="12"/>
      <c r="H63" s="12"/>
      <c r="I63" s="12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1.25" customHeight="1" x14ac:dyDescent="0.25">
      <c r="A64" s="5"/>
      <c r="B64" s="12"/>
      <c r="C64" s="12"/>
      <c r="D64" s="12"/>
      <c r="E64" s="12"/>
      <c r="F64" s="12"/>
      <c r="G64" s="12"/>
      <c r="H64" s="12"/>
      <c r="I64" s="12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1.25" customHeight="1" x14ac:dyDescent="0.25">
      <c r="A65" s="5"/>
      <c r="B65" s="12"/>
      <c r="C65" s="12"/>
      <c r="D65" s="12"/>
      <c r="E65" s="12"/>
      <c r="F65" s="12"/>
      <c r="G65" s="12"/>
      <c r="H65" s="12"/>
      <c r="I65" s="12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1.25" customHeight="1" x14ac:dyDescent="0.25">
      <c r="A66" s="5"/>
      <c r="B66" s="12"/>
      <c r="C66" s="12"/>
      <c r="D66" s="12"/>
      <c r="E66" s="12"/>
      <c r="F66" s="12"/>
      <c r="G66" s="12"/>
      <c r="H66" s="12"/>
      <c r="I66" s="12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1.25" customHeight="1" x14ac:dyDescent="0.25">
      <c r="A67" s="5"/>
      <c r="B67" s="12"/>
      <c r="C67" s="12"/>
      <c r="D67" s="12"/>
      <c r="E67" s="12"/>
      <c r="F67" s="12"/>
      <c r="G67" s="12"/>
      <c r="H67" s="12"/>
      <c r="I67" s="12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1.25" customHeight="1" x14ac:dyDescent="0.25">
      <c r="A68" s="5"/>
      <c r="B68" s="12"/>
      <c r="C68" s="12"/>
      <c r="D68" s="12"/>
      <c r="E68" s="12"/>
      <c r="F68" s="12"/>
      <c r="G68" s="12"/>
      <c r="H68" s="12"/>
      <c r="I68" s="12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1.25" customHeight="1" x14ac:dyDescent="0.25">
      <c r="A69" s="5"/>
      <c r="B69" s="12"/>
      <c r="C69" s="12"/>
      <c r="D69" s="12"/>
      <c r="E69" s="12"/>
      <c r="F69" s="12"/>
      <c r="G69" s="12"/>
      <c r="H69" s="12"/>
      <c r="I69" s="12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1.25" customHeight="1" x14ac:dyDescent="0.25">
      <c r="A70" s="5"/>
      <c r="B70" s="12"/>
      <c r="C70" s="12"/>
      <c r="D70" s="12"/>
      <c r="E70" s="12"/>
      <c r="F70" s="12"/>
      <c r="G70" s="12"/>
      <c r="H70" s="12"/>
      <c r="I70" s="12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1.25" customHeight="1" x14ac:dyDescent="0.25">
      <c r="A71" s="5"/>
      <c r="B71" s="12"/>
      <c r="C71" s="12"/>
      <c r="D71" s="12"/>
      <c r="E71" s="12"/>
      <c r="F71" s="12"/>
      <c r="G71" s="12"/>
      <c r="H71" s="12"/>
      <c r="I71" s="12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1.25" customHeight="1" x14ac:dyDescent="0.25">
      <c r="A72" s="5"/>
      <c r="B72" s="12"/>
      <c r="C72" s="12"/>
      <c r="D72" s="12"/>
      <c r="E72" s="12"/>
      <c r="F72" s="12"/>
      <c r="G72" s="12"/>
      <c r="H72" s="12"/>
      <c r="I72" s="12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1.25" customHeight="1" x14ac:dyDescent="0.25">
      <c r="A73" s="5"/>
      <c r="B73" s="12"/>
      <c r="C73" s="12"/>
      <c r="D73" s="12"/>
      <c r="E73" s="12"/>
      <c r="F73" s="12"/>
      <c r="G73" s="12"/>
      <c r="H73" s="12"/>
      <c r="I73" s="12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1.25" customHeight="1" x14ac:dyDescent="0.25">
      <c r="A74" s="5"/>
      <c r="B74" s="12"/>
      <c r="C74" s="12"/>
      <c r="D74" s="12"/>
      <c r="E74" s="12"/>
      <c r="F74" s="12"/>
      <c r="G74" s="12"/>
      <c r="H74" s="12"/>
      <c r="I74" s="12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1.25" customHeight="1" x14ac:dyDescent="0.25">
      <c r="A75" s="5"/>
      <c r="B75" s="12"/>
      <c r="C75" s="12"/>
      <c r="D75" s="12"/>
      <c r="E75" s="12"/>
      <c r="F75" s="12"/>
      <c r="G75" s="12"/>
      <c r="H75" s="12"/>
      <c r="I75" s="12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1.25" customHeight="1" x14ac:dyDescent="0.25">
      <c r="A76" s="5"/>
      <c r="B76" s="12"/>
      <c r="C76" s="12"/>
      <c r="D76" s="12"/>
      <c r="E76" s="12"/>
      <c r="F76" s="12"/>
      <c r="G76" s="12"/>
      <c r="H76" s="12"/>
      <c r="I76" s="12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1.25" customHeight="1" x14ac:dyDescent="0.25">
      <c r="A77" s="5"/>
      <c r="B77" s="12"/>
      <c r="C77" s="12"/>
      <c r="D77" s="12"/>
      <c r="E77" s="12"/>
      <c r="F77" s="12"/>
      <c r="G77" s="12"/>
      <c r="H77" s="12"/>
      <c r="I77" s="12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1.25" customHeight="1" x14ac:dyDescent="0.25">
      <c r="A78" s="5"/>
      <c r="B78" s="12"/>
      <c r="C78" s="12"/>
      <c r="D78" s="12"/>
      <c r="E78" s="12"/>
      <c r="F78" s="12"/>
      <c r="G78" s="12"/>
      <c r="H78" s="12"/>
      <c r="I78" s="12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1.25" customHeight="1" x14ac:dyDescent="0.25">
      <c r="A79" s="5"/>
      <c r="B79" s="12"/>
      <c r="C79" s="12"/>
      <c r="D79" s="12"/>
      <c r="E79" s="12"/>
      <c r="F79" s="12"/>
      <c r="G79" s="12"/>
      <c r="H79" s="12"/>
      <c r="I79" s="12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1.25" customHeight="1" x14ac:dyDescent="0.25">
      <c r="A80" s="5"/>
      <c r="B80" s="12"/>
      <c r="C80" s="12"/>
      <c r="D80" s="12"/>
      <c r="E80" s="12"/>
      <c r="F80" s="12"/>
      <c r="G80" s="12"/>
      <c r="H80" s="12"/>
      <c r="I80" s="12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1.25" customHeight="1" x14ac:dyDescent="0.25">
      <c r="A81" s="5"/>
      <c r="B81" s="12"/>
      <c r="C81" s="12"/>
      <c r="D81" s="12"/>
      <c r="E81" s="12"/>
      <c r="F81" s="12"/>
      <c r="G81" s="12"/>
      <c r="H81" s="12"/>
      <c r="I81" s="12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1.25" customHeight="1" x14ac:dyDescent="0.25">
      <c r="A82" s="5"/>
      <c r="B82" s="12"/>
      <c r="C82" s="12"/>
      <c r="D82" s="12"/>
      <c r="E82" s="12"/>
      <c r="F82" s="12"/>
      <c r="G82" s="12"/>
      <c r="H82" s="12"/>
      <c r="I82" s="12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1.25" customHeight="1" x14ac:dyDescent="0.25">
      <c r="A83" s="5"/>
      <c r="B83" s="12"/>
      <c r="C83" s="12"/>
      <c r="D83" s="12"/>
      <c r="E83" s="12"/>
      <c r="F83" s="12"/>
      <c r="G83" s="12"/>
      <c r="H83" s="12"/>
      <c r="I83" s="12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1.25" customHeight="1" x14ac:dyDescent="0.25">
      <c r="A84" s="5"/>
      <c r="B84" s="12"/>
      <c r="C84" s="12"/>
      <c r="D84" s="12"/>
      <c r="E84" s="12"/>
      <c r="F84" s="12"/>
      <c r="G84" s="12"/>
      <c r="H84" s="12"/>
      <c r="I84" s="12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1.25" customHeight="1" x14ac:dyDescent="0.25">
      <c r="A85" s="5"/>
      <c r="B85" s="12"/>
      <c r="C85" s="12"/>
      <c r="D85" s="12"/>
      <c r="E85" s="12"/>
      <c r="F85" s="12"/>
      <c r="G85" s="12"/>
      <c r="H85" s="12"/>
      <c r="I85" s="12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1.25" customHeight="1" x14ac:dyDescent="0.25">
      <c r="A86" s="5"/>
      <c r="B86" s="12"/>
      <c r="C86" s="12"/>
      <c r="D86" s="12"/>
      <c r="E86" s="12"/>
      <c r="F86" s="12"/>
      <c r="G86" s="12"/>
      <c r="H86" s="12"/>
      <c r="I86" s="12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1.25" customHeight="1" x14ac:dyDescent="0.25">
      <c r="A87" s="5"/>
      <c r="B87" s="12"/>
      <c r="C87" s="12"/>
      <c r="D87" s="12"/>
      <c r="E87" s="12"/>
      <c r="F87" s="12"/>
      <c r="G87" s="12"/>
      <c r="H87" s="12"/>
      <c r="I87" s="12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1.25" customHeight="1" x14ac:dyDescent="0.25">
      <c r="A88" s="5"/>
      <c r="B88" s="12"/>
      <c r="C88" s="12"/>
      <c r="D88" s="12"/>
      <c r="E88" s="12"/>
      <c r="F88" s="12"/>
      <c r="G88" s="12"/>
      <c r="H88" s="12"/>
      <c r="I88" s="12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1.25" customHeight="1" x14ac:dyDescent="0.25">
      <c r="A89" s="5"/>
      <c r="B89" s="12"/>
      <c r="C89" s="12"/>
      <c r="D89" s="12"/>
      <c r="E89" s="12"/>
      <c r="F89" s="12"/>
      <c r="G89" s="12"/>
      <c r="H89" s="12"/>
      <c r="I89" s="12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1.25" customHeight="1" x14ac:dyDescent="0.25">
      <c r="A90" s="5"/>
      <c r="B90" s="12"/>
      <c r="C90" s="12"/>
      <c r="D90" s="12"/>
      <c r="E90" s="12"/>
      <c r="F90" s="12"/>
      <c r="G90" s="12"/>
      <c r="H90" s="12"/>
      <c r="I90" s="12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1.25" customHeight="1" x14ac:dyDescent="0.25">
      <c r="A91" s="5"/>
      <c r="B91" s="12"/>
      <c r="C91" s="12"/>
      <c r="D91" s="12"/>
      <c r="E91" s="12"/>
      <c r="F91" s="12"/>
      <c r="G91" s="12"/>
      <c r="H91" s="12"/>
      <c r="I91" s="12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1.25" customHeight="1" x14ac:dyDescent="0.25">
      <c r="A92" s="5"/>
      <c r="B92" s="12"/>
      <c r="C92" s="12"/>
      <c r="D92" s="12"/>
      <c r="E92" s="12"/>
      <c r="F92" s="12"/>
      <c r="G92" s="12"/>
      <c r="H92" s="12"/>
      <c r="I92" s="12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1.25" customHeight="1" x14ac:dyDescent="0.25">
      <c r="A93" s="5"/>
      <c r="B93" s="12"/>
      <c r="C93" s="12"/>
      <c r="D93" s="12"/>
      <c r="E93" s="12"/>
      <c r="F93" s="12"/>
      <c r="G93" s="12"/>
      <c r="H93" s="12"/>
      <c r="I93" s="12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1.25" customHeight="1" x14ac:dyDescent="0.25">
      <c r="A94" s="5"/>
      <c r="B94" s="12"/>
      <c r="C94" s="12"/>
      <c r="D94" s="12"/>
      <c r="E94" s="12"/>
      <c r="F94" s="12"/>
      <c r="G94" s="12"/>
      <c r="H94" s="12"/>
      <c r="I94" s="12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1.25" customHeight="1" x14ac:dyDescent="0.25">
      <c r="A95" s="5"/>
      <c r="B95" s="12"/>
      <c r="C95" s="12"/>
      <c r="D95" s="12"/>
      <c r="E95" s="12"/>
      <c r="F95" s="12"/>
      <c r="G95" s="12"/>
      <c r="H95" s="12"/>
      <c r="I95" s="12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1.25" customHeight="1" x14ac:dyDescent="0.25">
      <c r="A96" s="5"/>
      <c r="B96" s="12"/>
      <c r="C96" s="12"/>
      <c r="D96" s="12"/>
      <c r="E96" s="12"/>
      <c r="F96" s="12"/>
      <c r="G96" s="12"/>
      <c r="H96" s="12"/>
      <c r="I96" s="12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1.25" customHeight="1" x14ac:dyDescent="0.25">
      <c r="A97" s="5"/>
      <c r="B97" s="12"/>
      <c r="C97" s="12"/>
      <c r="D97" s="12"/>
      <c r="E97" s="12"/>
      <c r="F97" s="12"/>
      <c r="G97" s="12"/>
      <c r="H97" s="12"/>
      <c r="I97" s="12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1.25" customHeight="1" x14ac:dyDescent="0.25">
      <c r="A98" s="5"/>
      <c r="B98" s="12"/>
      <c r="C98" s="12"/>
      <c r="D98" s="12"/>
      <c r="E98" s="12"/>
      <c r="F98" s="12"/>
      <c r="G98" s="12"/>
      <c r="H98" s="12"/>
      <c r="I98" s="12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1.25" customHeight="1" x14ac:dyDescent="0.25">
      <c r="A99" s="5"/>
      <c r="B99" s="12"/>
      <c r="C99" s="12"/>
      <c r="D99" s="12"/>
      <c r="E99" s="12"/>
      <c r="F99" s="12"/>
      <c r="G99" s="12"/>
      <c r="H99" s="12"/>
      <c r="I99" s="12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1.25" customHeight="1" x14ac:dyDescent="0.25">
      <c r="A100" s="5"/>
      <c r="B100" s="12"/>
      <c r="C100" s="12"/>
      <c r="D100" s="12"/>
      <c r="E100" s="12"/>
      <c r="F100" s="12"/>
      <c r="G100" s="12"/>
      <c r="H100" s="12"/>
      <c r="I100" s="12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1.25" customHeight="1" x14ac:dyDescent="0.25">
      <c r="A101" s="5"/>
      <c r="B101" s="12"/>
      <c r="C101" s="12"/>
      <c r="D101" s="12"/>
      <c r="E101" s="12"/>
      <c r="F101" s="12"/>
      <c r="G101" s="12"/>
      <c r="H101" s="12"/>
      <c r="I101" s="12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1.25" customHeight="1" x14ac:dyDescent="0.25">
      <c r="A102" s="5"/>
      <c r="B102" s="12"/>
      <c r="C102" s="12"/>
      <c r="D102" s="12"/>
      <c r="E102" s="12"/>
      <c r="F102" s="12"/>
      <c r="G102" s="12"/>
      <c r="H102" s="12"/>
      <c r="I102" s="12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1.25" customHeight="1" x14ac:dyDescent="0.25">
      <c r="A103" s="5"/>
      <c r="B103" s="12"/>
      <c r="C103" s="12"/>
      <c r="D103" s="12"/>
      <c r="E103" s="12"/>
      <c r="F103" s="12"/>
      <c r="G103" s="12"/>
      <c r="H103" s="12"/>
      <c r="I103" s="12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1.25" customHeight="1" x14ac:dyDescent="0.25">
      <c r="A104" s="5"/>
      <c r="B104" s="12"/>
      <c r="C104" s="12"/>
      <c r="D104" s="12"/>
      <c r="E104" s="12"/>
      <c r="F104" s="12"/>
      <c r="G104" s="12"/>
      <c r="H104" s="12"/>
      <c r="I104" s="12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1.25" customHeight="1" x14ac:dyDescent="0.25">
      <c r="A105" s="5"/>
      <c r="B105" s="12"/>
      <c r="C105" s="12"/>
      <c r="D105" s="12"/>
      <c r="E105" s="12"/>
      <c r="F105" s="12"/>
      <c r="G105" s="12"/>
      <c r="H105" s="12"/>
      <c r="I105" s="12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1.25" customHeight="1" x14ac:dyDescent="0.25">
      <c r="A106" s="5"/>
      <c r="B106" s="12"/>
      <c r="C106" s="12"/>
      <c r="D106" s="12"/>
      <c r="E106" s="12"/>
      <c r="F106" s="12"/>
      <c r="G106" s="12"/>
      <c r="H106" s="12"/>
      <c r="I106" s="12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1.25" customHeight="1" x14ac:dyDescent="0.25">
      <c r="A107" s="5"/>
      <c r="B107" s="12"/>
      <c r="C107" s="12"/>
      <c r="D107" s="12"/>
      <c r="E107" s="12"/>
      <c r="F107" s="12"/>
      <c r="G107" s="12"/>
      <c r="H107" s="12"/>
      <c r="I107" s="12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1.25" customHeight="1" x14ac:dyDescent="0.25">
      <c r="A108" s="5"/>
      <c r="B108" s="12"/>
      <c r="C108" s="12"/>
      <c r="D108" s="12"/>
      <c r="E108" s="12"/>
      <c r="F108" s="12"/>
      <c r="G108" s="12"/>
      <c r="H108" s="12"/>
      <c r="I108" s="12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1.25" customHeight="1" x14ac:dyDescent="0.25">
      <c r="A109" s="5"/>
      <c r="B109" s="12"/>
      <c r="C109" s="12"/>
      <c r="D109" s="12"/>
      <c r="E109" s="12"/>
      <c r="F109" s="12"/>
      <c r="G109" s="12"/>
      <c r="H109" s="12"/>
      <c r="I109" s="12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1.25" customHeight="1" x14ac:dyDescent="0.25">
      <c r="A110" s="5"/>
      <c r="B110" s="12"/>
      <c r="C110" s="12"/>
      <c r="D110" s="12"/>
      <c r="E110" s="12"/>
      <c r="F110" s="12"/>
      <c r="G110" s="12"/>
      <c r="H110" s="12"/>
      <c r="I110" s="12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1.25" customHeight="1" x14ac:dyDescent="0.25">
      <c r="A111" s="5"/>
      <c r="B111" s="12"/>
      <c r="C111" s="12"/>
      <c r="D111" s="12"/>
      <c r="E111" s="12"/>
      <c r="F111" s="12"/>
      <c r="G111" s="12"/>
      <c r="H111" s="12"/>
      <c r="I111" s="12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1.25" customHeight="1" x14ac:dyDescent="0.25">
      <c r="A112" s="5"/>
      <c r="B112" s="12"/>
      <c r="C112" s="12"/>
      <c r="D112" s="12"/>
      <c r="E112" s="12"/>
      <c r="F112" s="12"/>
      <c r="G112" s="12"/>
      <c r="H112" s="12"/>
      <c r="I112" s="12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1.25" customHeight="1" x14ac:dyDescent="0.25">
      <c r="A113" s="5"/>
      <c r="B113" s="12"/>
      <c r="C113" s="12"/>
      <c r="D113" s="12"/>
      <c r="E113" s="12"/>
      <c r="F113" s="12"/>
      <c r="G113" s="12"/>
      <c r="H113" s="12"/>
      <c r="I113" s="12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1.25" customHeight="1" x14ac:dyDescent="0.25">
      <c r="A114" s="5"/>
      <c r="B114" s="12"/>
      <c r="C114" s="12"/>
      <c r="D114" s="12"/>
      <c r="E114" s="12"/>
      <c r="F114" s="12"/>
      <c r="G114" s="12"/>
      <c r="H114" s="12"/>
      <c r="I114" s="12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1.25" customHeight="1" x14ac:dyDescent="0.25">
      <c r="A115" s="5"/>
      <c r="B115" s="12"/>
      <c r="C115" s="12"/>
      <c r="D115" s="12"/>
      <c r="E115" s="12"/>
      <c r="F115" s="12"/>
      <c r="G115" s="12"/>
      <c r="H115" s="12"/>
      <c r="I115" s="12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1.25" customHeight="1" x14ac:dyDescent="0.25">
      <c r="A116" s="5"/>
      <c r="B116" s="12"/>
      <c r="C116" s="12"/>
      <c r="D116" s="12"/>
      <c r="E116" s="12"/>
      <c r="F116" s="12"/>
      <c r="G116" s="12"/>
      <c r="H116" s="12"/>
      <c r="I116" s="12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1.25" customHeight="1" x14ac:dyDescent="0.25">
      <c r="A117" s="5"/>
      <c r="B117" s="12"/>
      <c r="C117" s="12"/>
      <c r="D117" s="12"/>
      <c r="E117" s="12"/>
      <c r="F117" s="12"/>
      <c r="G117" s="12"/>
      <c r="H117" s="12"/>
      <c r="I117" s="12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1.25" customHeight="1" x14ac:dyDescent="0.25">
      <c r="A118" s="5"/>
      <c r="B118" s="12"/>
      <c r="C118" s="12"/>
      <c r="D118" s="12"/>
      <c r="E118" s="12"/>
      <c r="F118" s="12"/>
      <c r="G118" s="12"/>
      <c r="H118" s="12"/>
      <c r="I118" s="12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1.25" customHeight="1" x14ac:dyDescent="0.25">
      <c r="A119" s="5"/>
      <c r="B119" s="12"/>
      <c r="C119" s="12"/>
      <c r="D119" s="12"/>
      <c r="E119" s="12"/>
      <c r="F119" s="12"/>
      <c r="G119" s="12"/>
      <c r="H119" s="12"/>
      <c r="I119" s="12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1.25" customHeight="1" x14ac:dyDescent="0.25">
      <c r="A120" s="5"/>
      <c r="B120" s="12"/>
      <c r="C120" s="12"/>
      <c r="D120" s="12"/>
      <c r="E120" s="12"/>
      <c r="F120" s="12"/>
      <c r="G120" s="12"/>
      <c r="H120" s="12"/>
      <c r="I120" s="12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1.25" customHeight="1" x14ac:dyDescent="0.25">
      <c r="A121" s="5"/>
      <c r="B121" s="12"/>
      <c r="C121" s="12"/>
      <c r="D121" s="12"/>
      <c r="E121" s="12"/>
      <c r="F121" s="12"/>
      <c r="G121" s="12"/>
      <c r="H121" s="12"/>
      <c r="I121" s="12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1.25" customHeight="1" x14ac:dyDescent="0.25">
      <c r="A122" s="5"/>
      <c r="B122" s="12"/>
      <c r="C122" s="12"/>
      <c r="D122" s="12"/>
      <c r="E122" s="12"/>
      <c r="F122" s="12"/>
      <c r="G122" s="12"/>
      <c r="H122" s="12"/>
      <c r="I122" s="12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1.25" customHeight="1" x14ac:dyDescent="0.25">
      <c r="A123" s="5"/>
      <c r="B123" s="12"/>
      <c r="C123" s="12"/>
      <c r="D123" s="12"/>
      <c r="E123" s="12"/>
      <c r="F123" s="12"/>
      <c r="G123" s="12"/>
      <c r="H123" s="12"/>
      <c r="I123" s="12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1.25" customHeight="1" x14ac:dyDescent="0.25">
      <c r="A124" s="5"/>
      <c r="B124" s="12"/>
      <c r="C124" s="12"/>
      <c r="D124" s="12"/>
      <c r="E124" s="12"/>
      <c r="F124" s="12"/>
      <c r="G124" s="12"/>
      <c r="H124" s="12"/>
      <c r="I124" s="12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1.25" customHeight="1" x14ac:dyDescent="0.25">
      <c r="A125" s="5"/>
      <c r="B125" s="12"/>
      <c r="C125" s="12"/>
      <c r="D125" s="12"/>
      <c r="E125" s="12"/>
      <c r="F125" s="12"/>
      <c r="G125" s="12"/>
      <c r="H125" s="12"/>
      <c r="I125" s="12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1.25" customHeight="1" x14ac:dyDescent="0.25">
      <c r="A126" s="5"/>
      <c r="B126" s="12"/>
      <c r="C126" s="12"/>
      <c r="D126" s="12"/>
      <c r="E126" s="12"/>
      <c r="F126" s="12"/>
      <c r="G126" s="12"/>
      <c r="H126" s="12"/>
      <c r="I126" s="12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1.25" customHeight="1" x14ac:dyDescent="0.25">
      <c r="A127" s="5"/>
      <c r="B127" s="12"/>
      <c r="C127" s="12"/>
      <c r="D127" s="12"/>
      <c r="E127" s="12"/>
      <c r="F127" s="12"/>
      <c r="G127" s="12"/>
      <c r="H127" s="12"/>
      <c r="I127" s="12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1.25" customHeight="1" x14ac:dyDescent="0.25">
      <c r="A128" s="5"/>
      <c r="B128" s="12"/>
      <c r="C128" s="12"/>
      <c r="D128" s="12"/>
      <c r="E128" s="12"/>
      <c r="F128" s="12"/>
      <c r="G128" s="12"/>
      <c r="H128" s="12"/>
      <c r="I128" s="12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1.25" customHeight="1" x14ac:dyDescent="0.25">
      <c r="A129" s="5"/>
      <c r="B129" s="12"/>
      <c r="C129" s="12"/>
      <c r="D129" s="12"/>
      <c r="E129" s="12"/>
      <c r="F129" s="12"/>
      <c r="G129" s="12"/>
      <c r="H129" s="12"/>
      <c r="I129" s="12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1.25" customHeight="1" x14ac:dyDescent="0.25">
      <c r="A130" s="5"/>
      <c r="B130" s="12"/>
      <c r="C130" s="12"/>
      <c r="D130" s="12"/>
      <c r="E130" s="12"/>
      <c r="F130" s="12"/>
      <c r="G130" s="12"/>
      <c r="H130" s="12"/>
      <c r="I130" s="12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1.25" customHeight="1" x14ac:dyDescent="0.25">
      <c r="A131" s="5"/>
      <c r="B131" s="12"/>
      <c r="C131" s="12"/>
      <c r="D131" s="12"/>
      <c r="E131" s="12"/>
      <c r="F131" s="12"/>
      <c r="G131" s="12"/>
      <c r="H131" s="12"/>
      <c r="I131" s="12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1.25" customHeight="1" x14ac:dyDescent="0.25">
      <c r="A132" s="5"/>
      <c r="B132" s="12"/>
      <c r="C132" s="12"/>
      <c r="D132" s="12"/>
      <c r="E132" s="12"/>
      <c r="F132" s="12"/>
      <c r="G132" s="12"/>
      <c r="H132" s="12"/>
      <c r="I132" s="12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1.25" customHeight="1" x14ac:dyDescent="0.25">
      <c r="A133" s="5"/>
      <c r="B133" s="12"/>
      <c r="C133" s="12"/>
      <c r="D133" s="12"/>
      <c r="E133" s="12"/>
      <c r="F133" s="12"/>
      <c r="G133" s="12"/>
      <c r="H133" s="12"/>
      <c r="I133" s="12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1.25" customHeight="1" x14ac:dyDescent="0.25">
      <c r="A134" s="5"/>
      <c r="B134" s="12"/>
      <c r="C134" s="12"/>
      <c r="D134" s="12"/>
      <c r="E134" s="12"/>
      <c r="F134" s="12"/>
      <c r="G134" s="12"/>
      <c r="H134" s="12"/>
      <c r="I134" s="12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1.25" customHeight="1" x14ac:dyDescent="0.25">
      <c r="A135" s="5"/>
      <c r="B135" s="12"/>
      <c r="C135" s="12"/>
      <c r="D135" s="12"/>
      <c r="E135" s="12"/>
      <c r="F135" s="12"/>
      <c r="G135" s="12"/>
      <c r="H135" s="12"/>
      <c r="I135" s="12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1.25" customHeight="1" x14ac:dyDescent="0.25">
      <c r="A136" s="5"/>
      <c r="B136" s="12"/>
      <c r="C136" s="12"/>
      <c r="D136" s="12"/>
      <c r="E136" s="12"/>
      <c r="F136" s="12"/>
      <c r="G136" s="12"/>
      <c r="H136" s="12"/>
      <c r="I136" s="12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1.25" customHeight="1" x14ac:dyDescent="0.25">
      <c r="A137" s="5"/>
      <c r="B137" s="12"/>
      <c r="C137" s="12"/>
      <c r="D137" s="12"/>
      <c r="E137" s="12"/>
      <c r="F137" s="12"/>
      <c r="G137" s="12"/>
      <c r="H137" s="12"/>
      <c r="I137" s="12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1.25" customHeight="1" x14ac:dyDescent="0.25">
      <c r="A138" s="5"/>
      <c r="B138" s="12"/>
      <c r="C138" s="12"/>
      <c r="D138" s="12"/>
      <c r="E138" s="12"/>
      <c r="F138" s="12"/>
      <c r="G138" s="12"/>
      <c r="H138" s="12"/>
      <c r="I138" s="12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1.25" customHeight="1" x14ac:dyDescent="0.25">
      <c r="A139" s="5"/>
      <c r="B139" s="12"/>
      <c r="C139" s="12"/>
      <c r="D139" s="12"/>
      <c r="E139" s="12"/>
      <c r="F139" s="12"/>
      <c r="G139" s="12"/>
      <c r="H139" s="12"/>
      <c r="I139" s="12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1.25" customHeight="1" x14ac:dyDescent="0.25">
      <c r="A140" s="5"/>
      <c r="B140" s="12"/>
      <c r="C140" s="12"/>
      <c r="D140" s="12"/>
      <c r="E140" s="12"/>
      <c r="F140" s="12"/>
      <c r="G140" s="12"/>
      <c r="H140" s="12"/>
      <c r="I140" s="12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1.25" customHeight="1" x14ac:dyDescent="0.25">
      <c r="A141" s="5"/>
      <c r="B141" s="12"/>
      <c r="C141" s="12"/>
      <c r="D141" s="12"/>
      <c r="E141" s="12"/>
      <c r="F141" s="12"/>
      <c r="G141" s="12"/>
      <c r="H141" s="12"/>
      <c r="I141" s="12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1.25" customHeight="1" x14ac:dyDescent="0.25">
      <c r="A142" s="5"/>
      <c r="B142" s="12"/>
      <c r="C142" s="12"/>
      <c r="D142" s="12"/>
      <c r="E142" s="12"/>
      <c r="F142" s="12"/>
      <c r="G142" s="12"/>
      <c r="H142" s="12"/>
      <c r="I142" s="12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1.25" customHeight="1" x14ac:dyDescent="0.25">
      <c r="A143" s="5"/>
      <c r="B143" s="12"/>
      <c r="C143" s="12"/>
      <c r="D143" s="12"/>
      <c r="E143" s="12"/>
      <c r="F143" s="12"/>
      <c r="G143" s="12"/>
      <c r="H143" s="12"/>
      <c r="I143" s="12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1.25" customHeight="1" x14ac:dyDescent="0.25">
      <c r="A144" s="5"/>
      <c r="B144" s="12"/>
      <c r="C144" s="12"/>
      <c r="D144" s="12"/>
      <c r="E144" s="12"/>
      <c r="F144" s="12"/>
      <c r="G144" s="12"/>
      <c r="H144" s="12"/>
      <c r="I144" s="12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1.25" customHeight="1" x14ac:dyDescent="0.25">
      <c r="A145" s="5"/>
      <c r="B145" s="12"/>
      <c r="C145" s="12"/>
      <c r="D145" s="12"/>
      <c r="E145" s="12"/>
      <c r="F145" s="12"/>
      <c r="G145" s="12"/>
      <c r="H145" s="12"/>
      <c r="I145" s="12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1.25" customHeight="1" x14ac:dyDescent="0.25">
      <c r="A146" s="5"/>
      <c r="B146" s="12"/>
      <c r="C146" s="12"/>
      <c r="D146" s="12"/>
      <c r="E146" s="12"/>
      <c r="F146" s="12"/>
      <c r="G146" s="12"/>
      <c r="H146" s="12"/>
      <c r="I146" s="12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1.25" customHeight="1" x14ac:dyDescent="0.25">
      <c r="A147" s="5"/>
      <c r="B147" s="12"/>
      <c r="C147" s="12"/>
      <c r="D147" s="12"/>
      <c r="E147" s="12"/>
      <c r="F147" s="12"/>
      <c r="G147" s="12"/>
      <c r="H147" s="12"/>
      <c r="I147" s="12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1.25" customHeight="1" x14ac:dyDescent="0.25">
      <c r="A148" s="5"/>
      <c r="B148" s="12"/>
      <c r="C148" s="12"/>
      <c r="D148" s="12"/>
      <c r="E148" s="12"/>
      <c r="F148" s="12"/>
      <c r="G148" s="12"/>
      <c r="H148" s="12"/>
      <c r="I148" s="12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1.25" customHeight="1" x14ac:dyDescent="0.25">
      <c r="A149" s="5"/>
      <c r="B149" s="12"/>
      <c r="C149" s="12"/>
      <c r="D149" s="12"/>
      <c r="E149" s="12"/>
      <c r="F149" s="12"/>
      <c r="G149" s="12"/>
      <c r="H149" s="12"/>
      <c r="I149" s="12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1.25" customHeight="1" x14ac:dyDescent="0.25">
      <c r="A150" s="5"/>
      <c r="B150" s="12"/>
      <c r="C150" s="12"/>
      <c r="D150" s="12"/>
      <c r="E150" s="12"/>
      <c r="F150" s="12"/>
      <c r="G150" s="12"/>
      <c r="H150" s="12"/>
      <c r="I150" s="12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1.25" customHeight="1" x14ac:dyDescent="0.25">
      <c r="A151" s="5"/>
      <c r="B151" s="12"/>
      <c r="C151" s="12"/>
      <c r="D151" s="12"/>
      <c r="E151" s="12"/>
      <c r="F151" s="12"/>
      <c r="G151" s="12"/>
      <c r="H151" s="12"/>
      <c r="I151" s="12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1.25" customHeight="1" x14ac:dyDescent="0.25">
      <c r="A152" s="5"/>
      <c r="B152" s="12"/>
      <c r="C152" s="12"/>
      <c r="D152" s="12"/>
      <c r="E152" s="12"/>
      <c r="F152" s="12"/>
      <c r="G152" s="12"/>
      <c r="H152" s="12"/>
      <c r="I152" s="12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1.25" customHeight="1" x14ac:dyDescent="0.25">
      <c r="A153" s="5"/>
      <c r="B153" s="12"/>
      <c r="C153" s="12"/>
      <c r="D153" s="12"/>
      <c r="E153" s="12"/>
      <c r="F153" s="12"/>
      <c r="G153" s="12"/>
      <c r="H153" s="12"/>
      <c r="I153" s="12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1.25" customHeight="1" x14ac:dyDescent="0.25">
      <c r="A154" s="5"/>
      <c r="B154" s="12"/>
      <c r="C154" s="12"/>
      <c r="D154" s="12"/>
      <c r="E154" s="12"/>
      <c r="F154" s="12"/>
      <c r="G154" s="12"/>
      <c r="H154" s="12"/>
      <c r="I154" s="12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1.25" customHeight="1" x14ac:dyDescent="0.25">
      <c r="A155" s="5"/>
      <c r="B155" s="12"/>
      <c r="C155" s="12"/>
      <c r="D155" s="12"/>
      <c r="E155" s="12"/>
      <c r="F155" s="12"/>
      <c r="G155" s="12"/>
      <c r="H155" s="12"/>
      <c r="I155" s="12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1.25" customHeight="1" x14ac:dyDescent="0.25">
      <c r="A156" s="5"/>
      <c r="B156" s="12"/>
      <c r="C156" s="12"/>
      <c r="D156" s="12"/>
      <c r="E156" s="12"/>
      <c r="F156" s="12"/>
      <c r="G156" s="12"/>
      <c r="H156" s="12"/>
      <c r="I156" s="12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1.25" customHeight="1" x14ac:dyDescent="0.25">
      <c r="A157" s="5"/>
      <c r="B157" s="12"/>
      <c r="C157" s="12"/>
      <c r="D157" s="12"/>
      <c r="E157" s="12"/>
      <c r="F157" s="12"/>
      <c r="G157" s="12"/>
      <c r="H157" s="12"/>
      <c r="I157" s="12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1.25" customHeight="1" x14ac:dyDescent="0.25">
      <c r="A158" s="5"/>
      <c r="B158" s="12"/>
      <c r="C158" s="12"/>
      <c r="D158" s="12"/>
      <c r="E158" s="12"/>
      <c r="F158" s="12"/>
      <c r="G158" s="12"/>
      <c r="H158" s="12"/>
      <c r="I158" s="12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1.25" customHeight="1" x14ac:dyDescent="0.25">
      <c r="A159" s="5"/>
      <c r="B159" s="12"/>
      <c r="C159" s="12"/>
      <c r="D159" s="12"/>
      <c r="E159" s="12"/>
      <c r="F159" s="12"/>
      <c r="G159" s="12"/>
      <c r="H159" s="12"/>
      <c r="I159" s="12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1.25" customHeight="1" x14ac:dyDescent="0.25">
      <c r="A160" s="5"/>
      <c r="B160" s="12"/>
      <c r="C160" s="12"/>
      <c r="D160" s="12"/>
      <c r="E160" s="12"/>
      <c r="F160" s="12"/>
      <c r="G160" s="12"/>
      <c r="H160" s="12"/>
      <c r="I160" s="12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1.25" customHeight="1" x14ac:dyDescent="0.25">
      <c r="A161" s="5"/>
      <c r="B161" s="12"/>
      <c r="C161" s="12"/>
      <c r="D161" s="12"/>
      <c r="E161" s="12"/>
      <c r="F161" s="12"/>
      <c r="G161" s="12"/>
      <c r="H161" s="12"/>
      <c r="I161" s="12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1.25" customHeight="1" x14ac:dyDescent="0.25">
      <c r="A162" s="5"/>
      <c r="B162" s="12"/>
      <c r="C162" s="12"/>
      <c r="D162" s="12"/>
      <c r="E162" s="12"/>
      <c r="F162" s="12"/>
      <c r="G162" s="12"/>
      <c r="H162" s="12"/>
      <c r="I162" s="12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1.25" customHeight="1" x14ac:dyDescent="0.25">
      <c r="A163" s="5"/>
      <c r="B163" s="12"/>
      <c r="C163" s="12"/>
      <c r="D163" s="12"/>
      <c r="E163" s="12"/>
      <c r="F163" s="12"/>
      <c r="G163" s="12"/>
      <c r="H163" s="12"/>
      <c r="I163" s="12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1.25" customHeight="1" x14ac:dyDescent="0.25">
      <c r="A164" s="5"/>
      <c r="B164" s="12"/>
      <c r="C164" s="12"/>
      <c r="D164" s="12"/>
      <c r="E164" s="12"/>
      <c r="F164" s="12"/>
      <c r="G164" s="12"/>
      <c r="H164" s="12"/>
      <c r="I164" s="12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1.25" customHeight="1" x14ac:dyDescent="0.25">
      <c r="A165" s="5"/>
      <c r="B165" s="12"/>
      <c r="C165" s="12"/>
      <c r="D165" s="12"/>
      <c r="E165" s="12"/>
      <c r="F165" s="12"/>
      <c r="G165" s="12"/>
      <c r="H165" s="12"/>
      <c r="I165" s="12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1.25" customHeight="1" x14ac:dyDescent="0.25">
      <c r="A166" s="5"/>
      <c r="B166" s="12"/>
      <c r="C166" s="12"/>
      <c r="D166" s="12"/>
      <c r="E166" s="12"/>
      <c r="F166" s="12"/>
      <c r="G166" s="12"/>
      <c r="H166" s="12"/>
      <c r="I166" s="12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1.25" customHeight="1" x14ac:dyDescent="0.25">
      <c r="A167" s="5"/>
      <c r="B167" s="12"/>
      <c r="C167" s="12"/>
      <c r="D167" s="12"/>
      <c r="E167" s="12"/>
      <c r="F167" s="12"/>
      <c r="G167" s="12"/>
      <c r="H167" s="12"/>
      <c r="I167" s="12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1.25" customHeight="1" x14ac:dyDescent="0.25">
      <c r="A168" s="5"/>
      <c r="B168" s="12"/>
      <c r="C168" s="12"/>
      <c r="D168" s="12"/>
      <c r="E168" s="12"/>
      <c r="F168" s="12"/>
      <c r="G168" s="12"/>
      <c r="H168" s="12"/>
      <c r="I168" s="12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1.25" customHeight="1" x14ac:dyDescent="0.25">
      <c r="A169" s="5"/>
      <c r="B169" s="12"/>
      <c r="C169" s="12"/>
      <c r="D169" s="12"/>
      <c r="E169" s="12"/>
      <c r="F169" s="12"/>
      <c r="G169" s="12"/>
      <c r="H169" s="12"/>
      <c r="I169" s="12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1.25" customHeight="1" x14ac:dyDescent="0.25">
      <c r="A170" s="5"/>
      <c r="B170" s="12"/>
      <c r="C170" s="12"/>
      <c r="D170" s="12"/>
      <c r="E170" s="12"/>
      <c r="F170" s="12"/>
      <c r="G170" s="12"/>
      <c r="H170" s="12"/>
      <c r="I170" s="12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1.25" customHeight="1" x14ac:dyDescent="0.25">
      <c r="A171" s="5"/>
      <c r="B171" s="12"/>
      <c r="C171" s="12"/>
      <c r="D171" s="12"/>
      <c r="E171" s="12"/>
      <c r="F171" s="12"/>
      <c r="G171" s="12"/>
      <c r="H171" s="12"/>
      <c r="I171" s="12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1.25" customHeight="1" x14ac:dyDescent="0.25">
      <c r="A172" s="5"/>
      <c r="B172" s="12"/>
      <c r="C172" s="12"/>
      <c r="D172" s="12"/>
      <c r="E172" s="12"/>
      <c r="F172" s="12"/>
      <c r="G172" s="12"/>
      <c r="H172" s="12"/>
      <c r="I172" s="12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1.25" customHeight="1" x14ac:dyDescent="0.25">
      <c r="A173" s="5"/>
      <c r="B173" s="12"/>
      <c r="C173" s="12"/>
      <c r="D173" s="12"/>
      <c r="E173" s="12"/>
      <c r="F173" s="12"/>
      <c r="G173" s="12"/>
      <c r="H173" s="12"/>
      <c r="I173" s="12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1.25" customHeight="1" x14ac:dyDescent="0.25">
      <c r="A174" s="5"/>
      <c r="B174" s="12"/>
      <c r="C174" s="12"/>
      <c r="D174" s="12"/>
      <c r="E174" s="12"/>
      <c r="F174" s="12"/>
      <c r="G174" s="12"/>
      <c r="H174" s="12"/>
      <c r="I174" s="12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1.25" customHeight="1" x14ac:dyDescent="0.25">
      <c r="A175" s="5"/>
      <c r="B175" s="12"/>
      <c r="C175" s="12"/>
      <c r="D175" s="12"/>
      <c r="E175" s="12"/>
      <c r="F175" s="12"/>
      <c r="G175" s="12"/>
      <c r="H175" s="12"/>
      <c r="I175" s="12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1.25" customHeight="1" x14ac:dyDescent="0.25">
      <c r="A176" s="5"/>
      <c r="B176" s="12"/>
      <c r="C176" s="12"/>
      <c r="D176" s="12"/>
      <c r="E176" s="12"/>
      <c r="F176" s="12"/>
      <c r="G176" s="12"/>
      <c r="H176" s="12"/>
      <c r="I176" s="12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1.25" customHeight="1" x14ac:dyDescent="0.25">
      <c r="A177" s="5"/>
      <c r="B177" s="12"/>
      <c r="C177" s="12"/>
      <c r="D177" s="12"/>
      <c r="E177" s="12"/>
      <c r="F177" s="12"/>
      <c r="G177" s="12"/>
      <c r="H177" s="12"/>
      <c r="I177" s="12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1.25" customHeight="1" x14ac:dyDescent="0.25">
      <c r="A178" s="5"/>
      <c r="B178" s="12"/>
      <c r="C178" s="12"/>
      <c r="D178" s="12"/>
      <c r="E178" s="12"/>
      <c r="F178" s="12"/>
      <c r="G178" s="12"/>
      <c r="H178" s="12"/>
      <c r="I178" s="12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1.25" customHeight="1" x14ac:dyDescent="0.25">
      <c r="A179" s="5"/>
      <c r="B179" s="12"/>
      <c r="C179" s="12"/>
      <c r="D179" s="12"/>
      <c r="E179" s="12"/>
      <c r="F179" s="12"/>
      <c r="G179" s="12"/>
      <c r="H179" s="12"/>
      <c r="I179" s="12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1.25" customHeight="1" x14ac:dyDescent="0.25">
      <c r="A180" s="5"/>
      <c r="B180" s="12"/>
      <c r="C180" s="12"/>
      <c r="D180" s="12"/>
      <c r="E180" s="12"/>
      <c r="F180" s="12"/>
      <c r="G180" s="12"/>
      <c r="H180" s="12"/>
      <c r="I180" s="12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1.25" customHeight="1" x14ac:dyDescent="0.25">
      <c r="A181" s="5"/>
      <c r="B181" s="12"/>
      <c r="C181" s="12"/>
      <c r="D181" s="12"/>
      <c r="E181" s="12"/>
      <c r="F181" s="12"/>
      <c r="G181" s="12"/>
      <c r="H181" s="12"/>
      <c r="I181" s="12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1.25" customHeight="1" x14ac:dyDescent="0.25">
      <c r="A182" s="5"/>
      <c r="B182" s="12"/>
      <c r="C182" s="12"/>
      <c r="D182" s="12"/>
      <c r="E182" s="12"/>
      <c r="F182" s="12"/>
      <c r="G182" s="12"/>
      <c r="H182" s="12"/>
      <c r="I182" s="12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1.25" customHeight="1" x14ac:dyDescent="0.25">
      <c r="A183" s="5"/>
      <c r="B183" s="12"/>
      <c r="C183" s="12"/>
      <c r="D183" s="12"/>
      <c r="E183" s="12"/>
      <c r="F183" s="12"/>
      <c r="G183" s="12"/>
      <c r="H183" s="12"/>
      <c r="I183" s="12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1.25" customHeight="1" x14ac:dyDescent="0.25">
      <c r="A184" s="5"/>
      <c r="B184" s="12"/>
      <c r="C184" s="12"/>
      <c r="D184" s="12"/>
      <c r="E184" s="12"/>
      <c r="F184" s="12"/>
      <c r="G184" s="12"/>
      <c r="H184" s="12"/>
      <c r="I184" s="12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1.25" customHeight="1" x14ac:dyDescent="0.25">
      <c r="A185" s="5"/>
      <c r="B185" s="12"/>
      <c r="C185" s="12"/>
      <c r="D185" s="12"/>
      <c r="E185" s="12"/>
      <c r="F185" s="12"/>
      <c r="G185" s="12"/>
      <c r="H185" s="12"/>
      <c r="I185" s="12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1.25" customHeight="1" x14ac:dyDescent="0.25">
      <c r="A186" s="5"/>
      <c r="B186" s="12"/>
      <c r="C186" s="12"/>
      <c r="D186" s="12"/>
      <c r="E186" s="12"/>
      <c r="F186" s="12"/>
      <c r="G186" s="12"/>
      <c r="H186" s="12"/>
      <c r="I186" s="12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1.25" customHeight="1" x14ac:dyDescent="0.25">
      <c r="A187" s="5"/>
      <c r="B187" s="12"/>
      <c r="C187" s="12"/>
      <c r="D187" s="12"/>
      <c r="E187" s="12"/>
      <c r="F187" s="12"/>
      <c r="G187" s="12"/>
      <c r="H187" s="12"/>
      <c r="I187" s="12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1.25" customHeight="1" x14ac:dyDescent="0.25">
      <c r="A188" s="5"/>
      <c r="B188" s="12"/>
      <c r="C188" s="12"/>
      <c r="D188" s="12"/>
      <c r="E188" s="12"/>
      <c r="F188" s="12"/>
      <c r="G188" s="12"/>
      <c r="H188" s="12"/>
      <c r="I188" s="12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1.25" customHeight="1" x14ac:dyDescent="0.25">
      <c r="A189" s="5"/>
      <c r="B189" s="12"/>
      <c r="C189" s="12"/>
      <c r="D189" s="12"/>
      <c r="E189" s="12"/>
      <c r="F189" s="12"/>
      <c r="G189" s="12"/>
      <c r="H189" s="12"/>
      <c r="I189" s="12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1.25" customHeight="1" x14ac:dyDescent="0.25">
      <c r="A190" s="5"/>
      <c r="B190" s="12"/>
      <c r="C190" s="12"/>
      <c r="D190" s="12"/>
      <c r="E190" s="12"/>
      <c r="F190" s="12"/>
      <c r="G190" s="12"/>
      <c r="H190" s="12"/>
      <c r="I190" s="12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1.25" customHeight="1" x14ac:dyDescent="0.25">
      <c r="A191" s="5"/>
      <c r="B191" s="12"/>
      <c r="C191" s="12"/>
      <c r="D191" s="12"/>
      <c r="E191" s="12"/>
      <c r="F191" s="12"/>
      <c r="G191" s="12"/>
      <c r="H191" s="12"/>
      <c r="I191" s="12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1.25" customHeight="1" x14ac:dyDescent="0.25">
      <c r="A192" s="5"/>
      <c r="B192" s="12"/>
      <c r="C192" s="12"/>
      <c r="D192" s="12"/>
      <c r="E192" s="12"/>
      <c r="F192" s="12"/>
      <c r="G192" s="12"/>
      <c r="H192" s="12"/>
      <c r="I192" s="12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1.25" customHeight="1" x14ac:dyDescent="0.25">
      <c r="A193" s="5"/>
      <c r="B193" s="12"/>
      <c r="C193" s="12"/>
      <c r="D193" s="12"/>
      <c r="E193" s="12"/>
      <c r="F193" s="12"/>
      <c r="G193" s="12"/>
      <c r="H193" s="12"/>
      <c r="I193" s="12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1.25" customHeight="1" x14ac:dyDescent="0.25">
      <c r="A194" s="5"/>
      <c r="B194" s="12"/>
      <c r="C194" s="12"/>
      <c r="D194" s="12"/>
      <c r="E194" s="12"/>
      <c r="F194" s="12"/>
      <c r="G194" s="12"/>
      <c r="H194" s="12"/>
      <c r="I194" s="12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1.25" customHeight="1" x14ac:dyDescent="0.25">
      <c r="A195" s="5"/>
      <c r="B195" s="12"/>
      <c r="C195" s="12"/>
      <c r="D195" s="12"/>
      <c r="E195" s="12"/>
      <c r="F195" s="12"/>
      <c r="G195" s="12"/>
      <c r="H195" s="12"/>
      <c r="I195" s="12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1.25" customHeight="1" x14ac:dyDescent="0.25">
      <c r="A196" s="5"/>
      <c r="B196" s="12"/>
      <c r="C196" s="12"/>
      <c r="D196" s="12"/>
      <c r="E196" s="12"/>
      <c r="F196" s="12"/>
      <c r="G196" s="12"/>
      <c r="H196" s="12"/>
      <c r="I196" s="12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1.25" customHeight="1" x14ac:dyDescent="0.25">
      <c r="A197" s="5"/>
      <c r="B197" s="12"/>
      <c r="C197" s="12"/>
      <c r="D197" s="12"/>
      <c r="E197" s="12"/>
      <c r="F197" s="12"/>
      <c r="G197" s="12"/>
      <c r="H197" s="12"/>
      <c r="I197" s="12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1.25" customHeight="1" x14ac:dyDescent="0.25">
      <c r="A198" s="5"/>
      <c r="B198" s="12"/>
      <c r="C198" s="12"/>
      <c r="D198" s="12"/>
      <c r="E198" s="12"/>
      <c r="F198" s="12"/>
      <c r="G198" s="12"/>
      <c r="H198" s="12"/>
      <c r="I198" s="12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1.25" customHeight="1" x14ac:dyDescent="0.25">
      <c r="A199" s="5"/>
      <c r="B199" s="12"/>
      <c r="C199" s="12"/>
      <c r="D199" s="12"/>
      <c r="E199" s="12"/>
      <c r="F199" s="12"/>
      <c r="G199" s="12"/>
      <c r="H199" s="12"/>
      <c r="I199" s="12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1.25" customHeight="1" x14ac:dyDescent="0.25">
      <c r="A200" s="5"/>
      <c r="B200" s="12"/>
      <c r="C200" s="12"/>
      <c r="D200" s="12"/>
      <c r="E200" s="12"/>
      <c r="F200" s="12"/>
      <c r="G200" s="12"/>
      <c r="H200" s="12"/>
      <c r="I200" s="12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1.25" customHeight="1" x14ac:dyDescent="0.25">
      <c r="A201" s="5"/>
      <c r="B201" s="12"/>
      <c r="C201" s="12"/>
      <c r="D201" s="12"/>
      <c r="E201" s="12"/>
      <c r="F201" s="12"/>
      <c r="G201" s="12"/>
      <c r="H201" s="12"/>
      <c r="I201" s="12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1.25" customHeight="1" x14ac:dyDescent="0.25">
      <c r="A202" s="5"/>
      <c r="B202" s="12"/>
      <c r="C202" s="12"/>
      <c r="D202" s="12"/>
      <c r="E202" s="12"/>
      <c r="F202" s="12"/>
      <c r="G202" s="12"/>
      <c r="H202" s="12"/>
      <c r="I202" s="12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1.25" customHeight="1" x14ac:dyDescent="0.25">
      <c r="A203" s="5"/>
      <c r="B203" s="12"/>
      <c r="C203" s="12"/>
      <c r="D203" s="12"/>
      <c r="E203" s="12"/>
      <c r="F203" s="12"/>
      <c r="G203" s="12"/>
      <c r="H203" s="12"/>
      <c r="I203" s="12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1.25" customHeight="1" x14ac:dyDescent="0.25">
      <c r="A204" s="5"/>
      <c r="B204" s="12"/>
      <c r="C204" s="12"/>
      <c r="D204" s="12"/>
      <c r="E204" s="12"/>
      <c r="F204" s="12"/>
      <c r="G204" s="12"/>
      <c r="H204" s="12"/>
      <c r="I204" s="12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1.25" customHeight="1" x14ac:dyDescent="0.25">
      <c r="A205" s="5"/>
      <c r="B205" s="12"/>
      <c r="C205" s="12"/>
      <c r="D205" s="12"/>
      <c r="E205" s="12"/>
      <c r="F205" s="12"/>
      <c r="G205" s="12"/>
      <c r="H205" s="12"/>
      <c r="I205" s="12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1.25" customHeight="1" x14ac:dyDescent="0.25">
      <c r="A206" s="5"/>
      <c r="B206" s="12"/>
      <c r="C206" s="12"/>
      <c r="D206" s="12"/>
      <c r="E206" s="12"/>
      <c r="F206" s="12"/>
      <c r="G206" s="12"/>
      <c r="H206" s="12"/>
      <c r="I206" s="12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1.25" customHeight="1" x14ac:dyDescent="0.25">
      <c r="A207" s="5"/>
      <c r="B207" s="12"/>
      <c r="C207" s="12"/>
      <c r="D207" s="12"/>
      <c r="E207" s="12"/>
      <c r="F207" s="12"/>
      <c r="G207" s="12"/>
      <c r="H207" s="12"/>
      <c r="I207" s="12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1.25" customHeight="1" x14ac:dyDescent="0.25">
      <c r="A208" s="5"/>
      <c r="B208" s="12"/>
      <c r="C208" s="12"/>
      <c r="D208" s="12"/>
      <c r="E208" s="12"/>
      <c r="F208" s="12"/>
      <c r="G208" s="12"/>
      <c r="H208" s="12"/>
      <c r="I208" s="12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1.25" customHeight="1" x14ac:dyDescent="0.25">
      <c r="A209" s="5"/>
      <c r="B209" s="12"/>
      <c r="C209" s="12"/>
      <c r="D209" s="12"/>
      <c r="E209" s="12"/>
      <c r="F209" s="12"/>
      <c r="G209" s="12"/>
      <c r="H209" s="12"/>
      <c r="I209" s="12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1.25" customHeight="1" x14ac:dyDescent="0.25">
      <c r="A210" s="5"/>
      <c r="B210" s="12"/>
      <c r="C210" s="12"/>
      <c r="D210" s="12"/>
      <c r="E210" s="12"/>
      <c r="F210" s="12"/>
      <c r="G210" s="12"/>
      <c r="H210" s="12"/>
      <c r="I210" s="12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1.25" customHeight="1" x14ac:dyDescent="0.25">
      <c r="A211" s="5"/>
      <c r="B211" s="12"/>
      <c r="C211" s="12"/>
      <c r="D211" s="12"/>
      <c r="E211" s="12"/>
      <c r="F211" s="12"/>
      <c r="G211" s="12"/>
      <c r="H211" s="12"/>
      <c r="I211" s="12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1.25" customHeight="1" x14ac:dyDescent="0.25">
      <c r="A212" s="5"/>
      <c r="B212" s="12"/>
      <c r="C212" s="12"/>
      <c r="D212" s="12"/>
      <c r="E212" s="12"/>
      <c r="F212" s="12"/>
      <c r="G212" s="12"/>
      <c r="H212" s="12"/>
      <c r="I212" s="12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1.25" customHeight="1" x14ac:dyDescent="0.25">
      <c r="A213" s="5"/>
      <c r="B213" s="12"/>
      <c r="C213" s="12"/>
      <c r="D213" s="12"/>
      <c r="E213" s="12"/>
      <c r="F213" s="12"/>
      <c r="G213" s="12"/>
      <c r="H213" s="12"/>
      <c r="I213" s="12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1.25" customHeight="1" x14ac:dyDescent="0.25">
      <c r="A214" s="5"/>
      <c r="B214" s="12"/>
      <c r="C214" s="12"/>
      <c r="D214" s="12"/>
      <c r="E214" s="12"/>
      <c r="F214" s="12"/>
      <c r="G214" s="12"/>
      <c r="H214" s="12"/>
      <c r="I214" s="12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1.25" customHeight="1" x14ac:dyDescent="0.25">
      <c r="A215" s="5"/>
      <c r="B215" s="12"/>
      <c r="C215" s="12"/>
      <c r="D215" s="12"/>
      <c r="E215" s="12"/>
      <c r="F215" s="12"/>
      <c r="G215" s="12"/>
      <c r="H215" s="12"/>
      <c r="I215" s="12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1.25" customHeight="1" x14ac:dyDescent="0.25">
      <c r="A216" s="5"/>
      <c r="B216" s="12"/>
      <c r="C216" s="12"/>
      <c r="D216" s="12"/>
      <c r="E216" s="12"/>
      <c r="F216" s="12"/>
      <c r="G216" s="12"/>
      <c r="H216" s="12"/>
      <c r="I216" s="12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1.25" customHeight="1" x14ac:dyDescent="0.25">
      <c r="A217" s="5"/>
      <c r="B217" s="12"/>
      <c r="C217" s="12"/>
      <c r="D217" s="12"/>
      <c r="E217" s="12"/>
      <c r="F217" s="12"/>
      <c r="G217" s="12"/>
      <c r="H217" s="12"/>
      <c r="I217" s="12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1.25" customHeight="1" x14ac:dyDescent="0.25">
      <c r="A218" s="5"/>
      <c r="B218" s="12"/>
      <c r="C218" s="12"/>
      <c r="D218" s="12"/>
      <c r="E218" s="12"/>
      <c r="F218" s="12"/>
      <c r="G218" s="12"/>
      <c r="H218" s="12"/>
      <c r="I218" s="12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1.25" customHeight="1" x14ac:dyDescent="0.25">
      <c r="A219" s="5"/>
      <c r="B219" s="12"/>
      <c r="C219" s="12"/>
      <c r="D219" s="12"/>
      <c r="E219" s="12"/>
      <c r="F219" s="12"/>
      <c r="G219" s="12"/>
      <c r="H219" s="12"/>
      <c r="I219" s="12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1.25" customHeight="1" x14ac:dyDescent="0.25">
      <c r="A220" s="5"/>
      <c r="B220" s="12"/>
      <c r="C220" s="12"/>
      <c r="D220" s="12"/>
      <c r="E220" s="12"/>
      <c r="F220" s="12"/>
      <c r="G220" s="12"/>
      <c r="H220" s="12"/>
      <c r="I220" s="12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1.25" customHeight="1" x14ac:dyDescent="0.25">
      <c r="A221" s="5"/>
      <c r="B221" s="12"/>
      <c r="C221" s="12"/>
      <c r="D221" s="12"/>
      <c r="E221" s="12"/>
      <c r="F221" s="12"/>
      <c r="G221" s="12"/>
      <c r="H221" s="12"/>
      <c r="I221" s="12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1.25" customHeight="1" x14ac:dyDescent="0.25">
      <c r="A222" s="5"/>
      <c r="B222" s="12"/>
      <c r="C222" s="12"/>
      <c r="D222" s="12"/>
      <c r="E222" s="12"/>
      <c r="F222" s="12"/>
      <c r="G222" s="12"/>
      <c r="H222" s="12"/>
      <c r="I222" s="12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1.25" customHeight="1" x14ac:dyDescent="0.25">
      <c r="A223" s="5"/>
      <c r="B223" s="12"/>
      <c r="C223" s="12"/>
      <c r="D223" s="12"/>
      <c r="E223" s="12"/>
      <c r="F223" s="12"/>
      <c r="G223" s="12"/>
      <c r="H223" s="12"/>
      <c r="I223" s="12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1.25" customHeight="1" x14ac:dyDescent="0.25">
      <c r="A224" s="5"/>
      <c r="B224" s="12"/>
      <c r="C224" s="12"/>
      <c r="D224" s="12"/>
      <c r="E224" s="12"/>
      <c r="F224" s="12"/>
      <c r="G224" s="12"/>
      <c r="H224" s="12"/>
      <c r="I224" s="12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1.25" customHeight="1" x14ac:dyDescent="0.25">
      <c r="A225" s="5"/>
      <c r="B225" s="12"/>
      <c r="C225" s="12"/>
      <c r="D225" s="12"/>
      <c r="E225" s="12"/>
      <c r="F225" s="12"/>
      <c r="G225" s="12"/>
      <c r="H225" s="12"/>
      <c r="I225" s="12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1.25" customHeight="1" x14ac:dyDescent="0.25">
      <c r="A226" s="5"/>
      <c r="B226" s="12"/>
      <c r="C226" s="12"/>
      <c r="D226" s="12"/>
      <c r="E226" s="12"/>
      <c r="F226" s="12"/>
      <c r="G226" s="12"/>
      <c r="H226" s="12"/>
      <c r="I226" s="12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1.25" customHeight="1" x14ac:dyDescent="0.25">
      <c r="A227" s="5"/>
      <c r="B227" s="12"/>
      <c r="C227" s="12"/>
      <c r="D227" s="12"/>
      <c r="E227" s="12"/>
      <c r="F227" s="12"/>
      <c r="G227" s="12"/>
      <c r="H227" s="12"/>
      <c r="I227" s="12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1.25" customHeight="1" x14ac:dyDescent="0.25">
      <c r="A228" s="5"/>
      <c r="B228" s="12"/>
      <c r="C228" s="12"/>
      <c r="D228" s="12"/>
      <c r="E228" s="12"/>
      <c r="F228" s="12"/>
      <c r="G228" s="12"/>
      <c r="H228" s="12"/>
      <c r="I228" s="12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1.25" customHeight="1" x14ac:dyDescent="0.25">
      <c r="A229" s="5"/>
      <c r="B229" s="12"/>
      <c r="C229" s="12"/>
      <c r="D229" s="12"/>
      <c r="E229" s="12"/>
      <c r="F229" s="12"/>
      <c r="G229" s="12"/>
      <c r="H229" s="12"/>
      <c r="I229" s="12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1.25" customHeight="1" x14ac:dyDescent="0.25">
      <c r="A230" s="5"/>
      <c r="B230" s="12"/>
      <c r="C230" s="12"/>
      <c r="D230" s="12"/>
      <c r="E230" s="12"/>
      <c r="F230" s="12"/>
      <c r="G230" s="12"/>
      <c r="H230" s="12"/>
      <c r="I230" s="12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1.25" customHeight="1" x14ac:dyDescent="0.25">
      <c r="A231" s="5"/>
      <c r="B231" s="12"/>
      <c r="C231" s="12"/>
      <c r="D231" s="12"/>
      <c r="E231" s="12"/>
      <c r="F231" s="12"/>
      <c r="G231" s="12"/>
      <c r="H231" s="12"/>
      <c r="I231" s="12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1.25" customHeight="1" x14ac:dyDescent="0.25">
      <c r="A232" s="5"/>
      <c r="B232" s="12"/>
      <c r="C232" s="12"/>
      <c r="D232" s="12"/>
      <c r="E232" s="12"/>
      <c r="F232" s="12"/>
      <c r="G232" s="12"/>
      <c r="H232" s="12"/>
      <c r="I232" s="12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1.25" customHeight="1" x14ac:dyDescent="0.25">
      <c r="A233" s="5"/>
      <c r="B233" s="12"/>
      <c r="C233" s="12"/>
      <c r="D233" s="12"/>
      <c r="E233" s="12"/>
      <c r="F233" s="12"/>
      <c r="G233" s="12"/>
      <c r="H233" s="12"/>
      <c r="I233" s="12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1.25" customHeight="1" x14ac:dyDescent="0.25">
      <c r="A234" s="5"/>
      <c r="B234" s="12"/>
      <c r="C234" s="12"/>
      <c r="D234" s="12"/>
      <c r="E234" s="12"/>
      <c r="F234" s="12"/>
      <c r="G234" s="12"/>
      <c r="H234" s="12"/>
      <c r="I234" s="12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1.25" customHeight="1" x14ac:dyDescent="0.25">
      <c r="A235" s="5"/>
      <c r="B235" s="12"/>
      <c r="C235" s="12"/>
      <c r="D235" s="12"/>
      <c r="E235" s="12"/>
      <c r="F235" s="12"/>
      <c r="G235" s="12"/>
      <c r="H235" s="12"/>
      <c r="I235" s="12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1.25" customHeight="1" x14ac:dyDescent="0.25">
      <c r="A236" s="5"/>
      <c r="B236" s="12"/>
      <c r="C236" s="12"/>
      <c r="D236" s="12"/>
      <c r="E236" s="12"/>
      <c r="F236" s="12"/>
      <c r="G236" s="12"/>
      <c r="H236" s="12"/>
      <c r="I236" s="12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1.25" customHeight="1" x14ac:dyDescent="0.25">
      <c r="A237" s="5"/>
      <c r="B237" s="12"/>
      <c r="C237" s="12"/>
      <c r="D237" s="12"/>
      <c r="E237" s="12"/>
      <c r="F237" s="12"/>
      <c r="G237" s="12"/>
      <c r="H237" s="12"/>
      <c r="I237" s="12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1.25" customHeight="1" x14ac:dyDescent="0.25">
      <c r="A238" s="5"/>
      <c r="B238" s="12"/>
      <c r="C238" s="12"/>
      <c r="D238" s="12"/>
      <c r="E238" s="12"/>
      <c r="F238" s="12"/>
      <c r="G238" s="12"/>
      <c r="H238" s="12"/>
      <c r="I238" s="12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1.25" customHeight="1" x14ac:dyDescent="0.25">
      <c r="A239" s="5"/>
      <c r="B239" s="12"/>
      <c r="C239" s="12"/>
      <c r="D239" s="12"/>
      <c r="E239" s="12"/>
      <c r="F239" s="12"/>
      <c r="G239" s="12"/>
      <c r="H239" s="12"/>
      <c r="I239" s="12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1.25" customHeight="1" x14ac:dyDescent="0.25">
      <c r="A240" s="5"/>
      <c r="B240" s="12"/>
      <c r="C240" s="12"/>
      <c r="D240" s="12"/>
      <c r="E240" s="12"/>
      <c r="F240" s="12"/>
      <c r="G240" s="12"/>
      <c r="H240" s="12"/>
      <c r="I240" s="12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1.25" customHeight="1" x14ac:dyDescent="0.25">
      <c r="A241" s="5"/>
      <c r="B241" s="12"/>
      <c r="C241" s="12"/>
      <c r="D241" s="12"/>
      <c r="E241" s="12"/>
      <c r="F241" s="12"/>
      <c r="G241" s="12"/>
      <c r="H241" s="12"/>
      <c r="I241" s="12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1.25" customHeight="1" x14ac:dyDescent="0.25">
      <c r="A242" s="5"/>
      <c r="B242" s="12"/>
      <c r="C242" s="12"/>
      <c r="D242" s="12"/>
      <c r="E242" s="12"/>
      <c r="F242" s="12"/>
      <c r="G242" s="12"/>
      <c r="H242" s="12"/>
      <c r="I242" s="12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1.25" customHeight="1" x14ac:dyDescent="0.25">
      <c r="A243" s="5"/>
      <c r="B243" s="12"/>
      <c r="C243" s="12"/>
      <c r="D243" s="12"/>
      <c r="E243" s="12"/>
      <c r="F243" s="12"/>
      <c r="G243" s="12"/>
      <c r="H243" s="12"/>
      <c r="I243" s="12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1.25" customHeight="1" x14ac:dyDescent="0.25">
      <c r="A244" s="5"/>
      <c r="B244" s="12"/>
      <c r="C244" s="12"/>
      <c r="D244" s="12"/>
      <c r="E244" s="12"/>
      <c r="F244" s="12"/>
      <c r="G244" s="12"/>
      <c r="H244" s="12"/>
      <c r="I244" s="12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1.25" customHeight="1" x14ac:dyDescent="0.25">
      <c r="A245" s="5"/>
      <c r="B245" s="12"/>
      <c r="C245" s="12"/>
      <c r="D245" s="12"/>
      <c r="E245" s="12"/>
      <c r="F245" s="12"/>
      <c r="G245" s="12"/>
      <c r="H245" s="12"/>
      <c r="I245" s="12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1.25" customHeight="1" x14ac:dyDescent="0.25">
      <c r="A246" s="5"/>
      <c r="B246" s="12"/>
      <c r="C246" s="12"/>
      <c r="D246" s="12"/>
      <c r="E246" s="12"/>
      <c r="F246" s="12"/>
      <c r="G246" s="12"/>
      <c r="H246" s="12"/>
      <c r="I246" s="12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25"/>
    <row r="248" spans="1:26" ht="15.75" customHeight="1" x14ac:dyDescent="0.25"/>
    <row r="249" spans="1:26" ht="15.75" customHeight="1" x14ac:dyDescent="0.25"/>
    <row r="250" spans="1:26" ht="15.75" customHeight="1" x14ac:dyDescent="0.25"/>
    <row r="251" spans="1:26" ht="15.75" customHeight="1" x14ac:dyDescent="0.25"/>
    <row r="252" spans="1:26" ht="15.75" customHeight="1" x14ac:dyDescent="0.25"/>
    <row r="253" spans="1:26" ht="15.75" customHeight="1" x14ac:dyDescent="0.25"/>
    <row r="254" spans="1:26" ht="15.75" customHeight="1" x14ac:dyDescent="0.25"/>
    <row r="255" spans="1:26" ht="15.75" customHeight="1" x14ac:dyDescent="0.25"/>
    <row r="256" spans="1:2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15748031496062992" right="0.15748031496062992" top="3.937007874015748E-2" bottom="0.1574803149606299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1000"/>
  <sheetViews>
    <sheetView workbookViewId="0"/>
  </sheetViews>
  <sheetFormatPr defaultColWidth="14.44140625" defaultRowHeight="15" customHeight="1" x14ac:dyDescent="0.25"/>
  <cols>
    <col min="1" max="6" width="8.6640625" customWidth="1"/>
  </cols>
  <sheetData>
    <row r="1" ht="12.75" customHeight="1" x14ac:dyDescent="0.25"/>
    <row r="2" ht="12.75" customHeight="1" x14ac:dyDescent="0.25"/>
    <row r="3" ht="12.75" customHeight="1" x14ac:dyDescent="0.25"/>
    <row r="4" ht="12.75" customHeight="1" x14ac:dyDescent="0.25"/>
    <row r="5" ht="12.75" customHeight="1" x14ac:dyDescent="0.25"/>
    <row r="6" ht="12.75" customHeight="1" x14ac:dyDescent="0.25"/>
    <row r="7" ht="12.75" customHeight="1" x14ac:dyDescent="0.25"/>
    <row r="8" ht="12.75" customHeight="1" x14ac:dyDescent="0.25"/>
    <row r="9" ht="12.75" customHeight="1" x14ac:dyDescent="0.25"/>
    <row r="10" ht="12.75" customHeight="1" x14ac:dyDescent="0.25"/>
    <row r="11" ht="12.75" customHeight="1" x14ac:dyDescent="0.25"/>
    <row r="12" ht="12.75" customHeight="1" x14ac:dyDescent="0.25"/>
    <row r="13" ht="12.75" customHeight="1" x14ac:dyDescent="0.25"/>
    <row r="14" ht="12.75" customHeight="1" x14ac:dyDescent="0.25"/>
    <row r="15" ht="12.75" customHeight="1" x14ac:dyDescent="0.25"/>
    <row r="16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5" right="0.75" top="1" bottom="1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1000"/>
  <sheetViews>
    <sheetView workbookViewId="0"/>
  </sheetViews>
  <sheetFormatPr defaultColWidth="14.44140625" defaultRowHeight="15" customHeight="1" x14ac:dyDescent="0.25"/>
  <cols>
    <col min="1" max="6" width="8.6640625" customWidth="1"/>
  </cols>
  <sheetData>
    <row r="1" ht="12.75" customHeight="1" x14ac:dyDescent="0.25"/>
    <row r="2" ht="12.75" customHeight="1" x14ac:dyDescent="0.25"/>
    <row r="3" ht="12.75" customHeight="1" x14ac:dyDescent="0.25"/>
    <row r="4" ht="12.75" customHeight="1" x14ac:dyDescent="0.25"/>
    <row r="5" ht="12.75" customHeight="1" x14ac:dyDescent="0.25"/>
    <row r="6" ht="12.75" customHeight="1" x14ac:dyDescent="0.25"/>
    <row r="7" ht="12.75" customHeight="1" x14ac:dyDescent="0.25"/>
    <row r="8" ht="12.75" customHeight="1" x14ac:dyDescent="0.25"/>
    <row r="9" ht="12.75" customHeight="1" x14ac:dyDescent="0.25"/>
    <row r="10" ht="12.75" customHeight="1" x14ac:dyDescent="0.25"/>
    <row r="11" ht="12.75" customHeight="1" x14ac:dyDescent="0.25"/>
    <row r="12" ht="12.75" customHeight="1" x14ac:dyDescent="0.25"/>
    <row r="13" ht="12.75" customHeight="1" x14ac:dyDescent="0.25"/>
    <row r="14" ht="12.75" customHeight="1" x14ac:dyDescent="0.25"/>
    <row r="15" ht="12.75" customHeight="1" x14ac:dyDescent="0.25"/>
    <row r="16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5" right="0.75" top="1" bottom="1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4.44140625" defaultRowHeight="15" customHeight="1" x14ac:dyDescent="0.25"/>
  <cols>
    <col min="1" max="1" width="32.33203125" customWidth="1"/>
    <col min="2" max="2" width="12.109375" customWidth="1"/>
    <col min="3" max="3" width="13.109375" customWidth="1"/>
    <col min="4" max="4" width="14.88671875" customWidth="1"/>
    <col min="5" max="5" width="13" customWidth="1"/>
    <col min="6" max="6" width="12.33203125" customWidth="1"/>
    <col min="7" max="7" width="11.88671875" customWidth="1"/>
    <col min="8" max="8" width="11.109375" customWidth="1"/>
    <col min="9" max="9" width="12.5546875" customWidth="1"/>
    <col min="10" max="10" width="9.88671875" customWidth="1"/>
    <col min="11" max="11" width="11.33203125" customWidth="1"/>
    <col min="12" max="26" width="8.6640625" customWidth="1"/>
  </cols>
  <sheetData>
    <row r="1" spans="1:26" ht="11.25" customHeight="1" x14ac:dyDescent="0.25">
      <c r="A1" s="6" t="s">
        <v>60</v>
      </c>
      <c r="B1" s="2"/>
      <c r="C1" s="3"/>
      <c r="D1" s="3"/>
      <c r="E1" s="3"/>
      <c r="F1" s="3"/>
      <c r="G1" s="3"/>
      <c r="H1" s="3"/>
      <c r="I1" s="3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1.25" customHeight="1" x14ac:dyDescent="0.25">
      <c r="A2" s="6" t="s">
        <v>1</v>
      </c>
      <c r="B2" s="3"/>
      <c r="C2" s="3"/>
      <c r="D2" s="3"/>
      <c r="E2" s="3"/>
      <c r="F2" s="3"/>
      <c r="G2" s="3"/>
      <c r="H2" s="3"/>
      <c r="I2" s="3"/>
      <c r="J2" s="4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1.25" customHeight="1" x14ac:dyDescent="0.25">
      <c r="A3" s="4" t="s">
        <v>2</v>
      </c>
      <c r="B3" s="3"/>
      <c r="C3" s="3"/>
      <c r="D3" s="3"/>
      <c r="E3" s="3"/>
      <c r="F3" s="11">
        <v>10388.129999999999</v>
      </c>
      <c r="G3" s="3"/>
      <c r="H3" s="3"/>
      <c r="I3" s="3"/>
      <c r="J3" s="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1.25" customHeight="1" x14ac:dyDescent="0.25">
      <c r="A4" s="4"/>
      <c r="B4" s="3"/>
      <c r="C4" s="2" t="s">
        <v>3</v>
      </c>
      <c r="D4" s="2"/>
      <c r="E4" s="2">
        <f>F3/2</f>
        <v>5194.0649999999996</v>
      </c>
      <c r="F4" s="3"/>
      <c r="G4" s="3"/>
      <c r="H4" s="3"/>
      <c r="I4" s="3"/>
      <c r="J4" s="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1.25" customHeight="1" x14ac:dyDescent="0.25">
      <c r="A5" s="4"/>
      <c r="B5" s="3"/>
      <c r="C5" s="2" t="s">
        <v>4</v>
      </c>
      <c r="D5" s="2"/>
      <c r="E5" s="2">
        <f>F3/2</f>
        <v>5194.0649999999996</v>
      </c>
      <c r="F5" s="3"/>
      <c r="G5" s="3"/>
      <c r="H5" s="3"/>
      <c r="I5" s="3"/>
      <c r="J5" s="4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1.25" customHeight="1" x14ac:dyDescent="0.25">
      <c r="A6" s="4" t="s">
        <v>5</v>
      </c>
      <c r="B6" s="3"/>
      <c r="C6" s="3"/>
      <c r="D6" s="3"/>
      <c r="E6" s="3"/>
      <c r="F6" s="3">
        <v>14.5</v>
      </c>
      <c r="G6" s="3"/>
      <c r="H6" s="3"/>
      <c r="I6" s="3"/>
      <c r="J6" s="4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1.25" customHeight="1" x14ac:dyDescent="0.25">
      <c r="A7" s="4" t="s">
        <v>7</v>
      </c>
      <c r="B7" s="3"/>
      <c r="C7" s="3"/>
      <c r="D7" s="3"/>
      <c r="E7" s="3"/>
      <c r="F7" s="3">
        <v>12.5</v>
      </c>
      <c r="G7" s="3"/>
      <c r="H7" s="3"/>
      <c r="I7" s="3"/>
      <c r="J7" s="4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1.25" customHeight="1" x14ac:dyDescent="0.25">
      <c r="A8" s="4"/>
      <c r="B8" s="3"/>
      <c r="C8" s="3"/>
      <c r="D8" s="3"/>
      <c r="E8" s="3"/>
      <c r="F8" s="3"/>
      <c r="G8" s="3"/>
      <c r="H8" s="3"/>
      <c r="I8" s="3"/>
      <c r="J8" s="4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1.25" customHeight="1" x14ac:dyDescent="0.25">
      <c r="A9" s="4" t="s">
        <v>8</v>
      </c>
      <c r="B9" s="3"/>
      <c r="C9" s="3"/>
      <c r="D9" s="3"/>
      <c r="E9" s="3"/>
      <c r="F9" s="11">
        <v>3035.3</v>
      </c>
      <c r="G9" s="3"/>
      <c r="H9" s="3"/>
      <c r="I9" s="3"/>
      <c r="J9" s="4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1.25" customHeight="1" x14ac:dyDescent="0.25">
      <c r="A10" s="4"/>
      <c r="B10" s="3"/>
      <c r="C10" s="3"/>
      <c r="D10" s="3"/>
      <c r="E10" s="3"/>
      <c r="F10" s="12"/>
      <c r="G10" s="3"/>
      <c r="H10" s="3"/>
      <c r="I10" s="3"/>
      <c r="J10" s="4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1.25" customHeight="1" x14ac:dyDescent="0.25">
      <c r="A11" s="4"/>
      <c r="B11" s="3"/>
      <c r="C11" s="2" t="s">
        <v>61</v>
      </c>
      <c r="D11" s="2"/>
      <c r="E11" s="2">
        <f>(F9/27*12)</f>
        <v>1349.0222222222224</v>
      </c>
      <c r="F11" s="13"/>
      <c r="G11" s="3"/>
      <c r="H11" s="3"/>
      <c r="I11" s="3"/>
      <c r="J11" s="4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1.25" customHeight="1" x14ac:dyDescent="0.25">
      <c r="A12" s="4"/>
      <c r="B12" s="3"/>
      <c r="C12" s="2" t="s">
        <v>62</v>
      </c>
      <c r="D12" s="2"/>
      <c r="E12" s="2">
        <f>F9/27*15</f>
        <v>1686.2777777777778</v>
      </c>
      <c r="F12" s="13"/>
      <c r="G12" s="3"/>
      <c r="H12" s="3"/>
      <c r="I12" s="3"/>
      <c r="J12" s="4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1.25" customHeight="1" x14ac:dyDescent="0.25">
      <c r="A13" s="4" t="s">
        <v>63</v>
      </c>
      <c r="B13" s="3"/>
      <c r="C13" s="14"/>
      <c r="D13" s="13"/>
      <c r="E13" s="14"/>
      <c r="F13" s="13"/>
      <c r="G13" s="3"/>
      <c r="H13" s="3"/>
      <c r="I13" s="3"/>
      <c r="J13" s="4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1.25" customHeight="1" x14ac:dyDescent="0.25">
      <c r="A14" s="4" t="s">
        <v>14</v>
      </c>
      <c r="B14" s="3"/>
      <c r="C14" s="13"/>
      <c r="D14" s="13"/>
      <c r="E14" s="13"/>
      <c r="F14" s="3">
        <f>F3+F9+F13</f>
        <v>13423.43</v>
      </c>
      <c r="G14" s="3"/>
      <c r="H14" s="3"/>
      <c r="I14" s="3"/>
      <c r="J14" s="4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1.25" customHeight="1" x14ac:dyDescent="0.25">
      <c r="A15" s="4"/>
      <c r="B15" s="3"/>
      <c r="C15" s="3"/>
      <c r="D15" s="3"/>
      <c r="E15" s="3"/>
      <c r="F15" s="3"/>
      <c r="G15" s="3"/>
      <c r="H15" s="3"/>
      <c r="I15" s="3"/>
      <c r="J15" s="4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1.25" customHeight="1" x14ac:dyDescent="0.25">
      <c r="A16" s="6" t="s">
        <v>64</v>
      </c>
      <c r="B16" s="2"/>
      <c r="C16" s="3"/>
      <c r="D16" s="3"/>
      <c r="E16" s="3"/>
      <c r="F16" s="3"/>
      <c r="G16" s="3"/>
      <c r="H16" s="3"/>
      <c r="I16" s="3"/>
      <c r="J16" s="4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1.25" customHeight="1" x14ac:dyDescent="0.25">
      <c r="A17" s="6" t="s">
        <v>65</v>
      </c>
      <c r="B17" s="2"/>
      <c r="C17" s="3"/>
      <c r="D17" s="3"/>
      <c r="E17" s="3"/>
      <c r="F17" s="3"/>
      <c r="G17" s="3"/>
      <c r="H17" s="3"/>
      <c r="I17" s="3"/>
      <c r="J17" s="4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1.25" customHeight="1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1.25" customHeight="1" x14ac:dyDescent="0.25">
      <c r="A19" s="17" t="s">
        <v>16</v>
      </c>
      <c r="B19" s="18" t="s">
        <v>17</v>
      </c>
      <c r="C19" s="18" t="s">
        <v>18</v>
      </c>
      <c r="D19" s="18" t="s">
        <v>19</v>
      </c>
      <c r="E19" s="18" t="s">
        <v>20</v>
      </c>
      <c r="F19" s="18" t="s">
        <v>21</v>
      </c>
      <c r="G19" s="18" t="s">
        <v>22</v>
      </c>
      <c r="H19" s="18" t="s">
        <v>23</v>
      </c>
      <c r="I19" s="18" t="s">
        <v>24</v>
      </c>
      <c r="J19" s="19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1.25" customHeight="1" x14ac:dyDescent="0.25">
      <c r="A20" s="23" t="s">
        <v>66</v>
      </c>
      <c r="B20" s="2">
        <f>E11/6</f>
        <v>224.83703703703705</v>
      </c>
      <c r="C20" s="3">
        <f t="shared" ref="C20:H20" si="0">B20</f>
        <v>224.83703703703705</v>
      </c>
      <c r="D20" s="3">
        <f t="shared" si="0"/>
        <v>224.83703703703705</v>
      </c>
      <c r="E20" s="3">
        <f t="shared" si="0"/>
        <v>224.83703703703705</v>
      </c>
      <c r="F20" s="3">
        <f t="shared" si="0"/>
        <v>224.83703703703705</v>
      </c>
      <c r="G20" s="3">
        <f t="shared" si="0"/>
        <v>224.83703703703705</v>
      </c>
      <c r="H20" s="3">
        <f t="shared" si="0"/>
        <v>224.83703703703705</v>
      </c>
      <c r="I20" s="3">
        <f t="shared" ref="I20:I24" si="1">C20+D20+E20+F20+G20+H20</f>
        <v>1349.0222222222224</v>
      </c>
      <c r="J20" s="21"/>
      <c r="K20" s="22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1.25" customHeight="1" x14ac:dyDescent="0.25">
      <c r="A21" s="23"/>
      <c r="B21" s="2"/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/>
      <c r="I21" s="3">
        <f t="shared" si="1"/>
        <v>0</v>
      </c>
      <c r="J21" s="21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1.25" customHeight="1" x14ac:dyDescent="0.25">
      <c r="A22" s="23"/>
      <c r="B22" s="2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/>
      <c r="I22" s="3">
        <f t="shared" si="1"/>
        <v>0</v>
      </c>
      <c r="J22" s="21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1.25" customHeight="1" x14ac:dyDescent="0.25">
      <c r="A23" s="23" t="s">
        <v>25</v>
      </c>
      <c r="B23" s="2">
        <f>E4/6</f>
        <v>865.6774999999999</v>
      </c>
      <c r="C23" s="2">
        <f t="shared" ref="C23:H23" si="2">B23</f>
        <v>865.6774999999999</v>
      </c>
      <c r="D23" s="2">
        <f t="shared" si="2"/>
        <v>865.6774999999999</v>
      </c>
      <c r="E23" s="2">
        <f t="shared" si="2"/>
        <v>865.6774999999999</v>
      </c>
      <c r="F23" s="2">
        <f t="shared" si="2"/>
        <v>865.6774999999999</v>
      </c>
      <c r="G23" s="2">
        <f t="shared" si="2"/>
        <v>865.6774999999999</v>
      </c>
      <c r="H23" s="2">
        <f t="shared" si="2"/>
        <v>865.6774999999999</v>
      </c>
      <c r="I23" s="3">
        <f t="shared" si="1"/>
        <v>5194.0649999999996</v>
      </c>
      <c r="J23" s="21"/>
      <c r="K23" s="24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1.25" customHeight="1" x14ac:dyDescent="0.25">
      <c r="A24" s="25"/>
      <c r="B24" s="3"/>
      <c r="C24" s="3"/>
      <c r="D24" s="3"/>
      <c r="E24" s="3"/>
      <c r="F24" s="3"/>
      <c r="G24" s="3"/>
      <c r="H24" s="3"/>
      <c r="I24" s="3">
        <f t="shared" si="1"/>
        <v>0</v>
      </c>
      <c r="J24" s="21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1.25" customHeight="1" x14ac:dyDescent="0.25">
      <c r="A25" s="23" t="s">
        <v>24</v>
      </c>
      <c r="B25" s="2"/>
      <c r="C25" s="3">
        <f t="shared" ref="C25:H25" si="3">SUM(C20:C24)</f>
        <v>1090.5145370370369</v>
      </c>
      <c r="D25" s="3">
        <f t="shared" si="3"/>
        <v>1090.5145370370369</v>
      </c>
      <c r="E25" s="3">
        <f t="shared" si="3"/>
        <v>1090.5145370370369</v>
      </c>
      <c r="F25" s="3">
        <f t="shared" si="3"/>
        <v>1090.5145370370369</v>
      </c>
      <c r="G25" s="3">
        <f t="shared" si="3"/>
        <v>1090.5145370370369</v>
      </c>
      <c r="H25" s="3">
        <f t="shared" si="3"/>
        <v>1090.5145370370369</v>
      </c>
      <c r="I25" s="3">
        <f>I20+I21+I22+I23+I24</f>
        <v>6543.0872222222224</v>
      </c>
      <c r="J25" s="21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1.25" customHeight="1" x14ac:dyDescent="0.25">
      <c r="A26" s="25"/>
      <c r="B26" s="3"/>
      <c r="C26" s="3"/>
      <c r="D26" s="3"/>
      <c r="E26" s="3"/>
      <c r="F26" s="3"/>
      <c r="G26" s="2" t="s">
        <v>26</v>
      </c>
      <c r="H26" s="2">
        <f>E11-I20</f>
        <v>0</v>
      </c>
      <c r="I26" s="3"/>
      <c r="J26" s="21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1.25" customHeight="1" x14ac:dyDescent="0.25">
      <c r="A27" s="26"/>
      <c r="B27" s="27"/>
      <c r="C27" s="27"/>
      <c r="D27" s="27"/>
      <c r="E27" s="27"/>
      <c r="F27" s="27"/>
      <c r="G27" s="28" t="s">
        <v>27</v>
      </c>
      <c r="H27" s="28">
        <f>E4-I21-I22-I23-I24</f>
        <v>0</v>
      </c>
      <c r="I27" s="27"/>
      <c r="J27" s="29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1.25" customHeight="1" x14ac:dyDescent="0.25">
      <c r="A28" s="5"/>
      <c r="B28" s="12"/>
      <c r="C28" s="12"/>
      <c r="D28" s="12"/>
      <c r="E28" s="12"/>
      <c r="F28" s="12"/>
      <c r="G28" s="30"/>
      <c r="H28" s="30"/>
      <c r="I28" s="12"/>
      <c r="J28" s="12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1.25" customHeight="1" x14ac:dyDescent="0.25">
      <c r="A29" s="5"/>
      <c r="B29" s="12"/>
      <c r="C29" s="12"/>
      <c r="D29" s="12"/>
      <c r="E29" s="12"/>
      <c r="F29" s="12"/>
      <c r="G29" s="12"/>
      <c r="H29" s="12"/>
      <c r="I29" s="12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1.25" customHeight="1" x14ac:dyDescent="0.25">
      <c r="A30" s="17" t="s">
        <v>28</v>
      </c>
      <c r="B30" s="18" t="s">
        <v>17</v>
      </c>
      <c r="C30" s="31" t="s">
        <v>29</v>
      </c>
      <c r="D30" s="31" t="s">
        <v>30</v>
      </c>
      <c r="E30" s="31" t="s">
        <v>31</v>
      </c>
      <c r="F30" s="31" t="s">
        <v>32</v>
      </c>
      <c r="G30" s="31" t="s">
        <v>33</v>
      </c>
      <c r="H30" s="31" t="s">
        <v>34</v>
      </c>
      <c r="I30" s="18" t="s">
        <v>24</v>
      </c>
      <c r="J30" s="19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1.25" customHeight="1" x14ac:dyDescent="0.25">
      <c r="A31" s="23" t="s">
        <v>35</v>
      </c>
      <c r="B31" s="2">
        <f>E12/15</f>
        <v>112.41851851851852</v>
      </c>
      <c r="C31" s="3">
        <f>B31*7</f>
        <v>786.92962962962963</v>
      </c>
      <c r="D31" s="3">
        <f>B31*2</f>
        <v>224.83703703703705</v>
      </c>
      <c r="E31" s="3">
        <f>B31*2</f>
        <v>224.83703703703705</v>
      </c>
      <c r="F31" s="3">
        <f>B31*2</f>
        <v>224.83703703703705</v>
      </c>
      <c r="G31" s="3">
        <f>B31*2</f>
        <v>224.83703703703705</v>
      </c>
      <c r="H31" s="3">
        <f>B31*0</f>
        <v>0</v>
      </c>
      <c r="I31" s="3">
        <f t="shared" ref="I31:I34" si="4">C31+D31+E31+F31+G31+H31</f>
        <v>1686.2777777777781</v>
      </c>
      <c r="J31" s="21"/>
      <c r="K31" s="22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1.25" customHeight="1" x14ac:dyDescent="0.25">
      <c r="A32" s="23"/>
      <c r="B32" s="2"/>
      <c r="C32" s="3"/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f t="shared" si="4"/>
        <v>0</v>
      </c>
      <c r="J32" s="21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1.25" customHeight="1" x14ac:dyDescent="0.25">
      <c r="A33" s="23" t="s">
        <v>36</v>
      </c>
      <c r="B33" s="2">
        <v>250</v>
      </c>
      <c r="C33" s="3">
        <f>B33*3</f>
        <v>750</v>
      </c>
      <c r="D33" s="3">
        <v>0</v>
      </c>
      <c r="E33" s="3">
        <v>0</v>
      </c>
      <c r="F33" s="2">
        <v>0</v>
      </c>
      <c r="G33" s="2">
        <v>0</v>
      </c>
      <c r="H33" s="2">
        <v>0</v>
      </c>
      <c r="I33" s="3">
        <f t="shared" si="4"/>
        <v>750</v>
      </c>
      <c r="J33" s="21"/>
      <c r="K33" s="22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1.25" customHeight="1" x14ac:dyDescent="0.25">
      <c r="A34" s="23" t="s">
        <v>37</v>
      </c>
      <c r="B34" s="2">
        <v>200</v>
      </c>
      <c r="C34" s="3">
        <f>B34*2</f>
        <v>400</v>
      </c>
      <c r="D34" s="3">
        <v>0</v>
      </c>
      <c r="E34" s="3">
        <v>0</v>
      </c>
      <c r="F34" s="2">
        <v>0</v>
      </c>
      <c r="G34" s="2">
        <v>0</v>
      </c>
      <c r="H34" s="2">
        <v>0</v>
      </c>
      <c r="I34" s="3">
        <f t="shared" si="4"/>
        <v>400</v>
      </c>
      <c r="J34" s="21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1.25" customHeight="1" x14ac:dyDescent="0.25">
      <c r="A35" s="23" t="s">
        <v>38</v>
      </c>
      <c r="B35" s="2">
        <v>300</v>
      </c>
      <c r="C35" s="3">
        <v>0</v>
      </c>
      <c r="D35" s="3">
        <f>B35*2</f>
        <v>600</v>
      </c>
      <c r="E35" s="3">
        <v>0</v>
      </c>
      <c r="F35" s="2"/>
      <c r="G35" s="2">
        <v>0</v>
      </c>
      <c r="H35" s="2">
        <v>0</v>
      </c>
      <c r="I35" s="3">
        <f>SUM(C35:H35)</f>
        <v>600</v>
      </c>
      <c r="J35" s="21"/>
      <c r="K35" s="22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1.25" customHeight="1" x14ac:dyDescent="0.25">
      <c r="A36" s="23" t="s">
        <v>39</v>
      </c>
      <c r="B36" s="2">
        <v>160</v>
      </c>
      <c r="C36" s="3">
        <v>0</v>
      </c>
      <c r="D36" s="3">
        <v>0</v>
      </c>
      <c r="E36" s="3">
        <f>B36*5</f>
        <v>800</v>
      </c>
      <c r="F36" s="3">
        <v>0</v>
      </c>
      <c r="G36" s="3"/>
      <c r="H36" s="3"/>
      <c r="I36" s="3">
        <f t="shared" ref="I36:I39" si="5">C36+D36+E36+F36+G36+H36</f>
        <v>800</v>
      </c>
      <c r="J36" s="21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1.25" customHeight="1" x14ac:dyDescent="0.25">
      <c r="A37" s="23" t="s">
        <v>40</v>
      </c>
      <c r="B37" s="8">
        <v>180</v>
      </c>
      <c r="C37" s="3">
        <f>B37*8</f>
        <v>1440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f t="shared" si="5"/>
        <v>1440</v>
      </c>
      <c r="J37" s="21"/>
      <c r="K37" s="22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1.25" customHeight="1" x14ac:dyDescent="0.25">
      <c r="A38" s="23" t="s">
        <v>41</v>
      </c>
      <c r="B38" s="8">
        <v>200</v>
      </c>
      <c r="C38" s="3">
        <v>0</v>
      </c>
      <c r="D38" s="3">
        <v>0</v>
      </c>
      <c r="E38" s="3"/>
      <c r="F38" s="3">
        <f>B38*2</f>
        <v>400</v>
      </c>
      <c r="G38" s="3">
        <f>B38*2</f>
        <v>400</v>
      </c>
      <c r="H38" s="3">
        <f>B38*2</f>
        <v>400</v>
      </c>
      <c r="I38" s="3">
        <f t="shared" si="5"/>
        <v>1200</v>
      </c>
      <c r="J38" s="21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1.25" customHeight="1" x14ac:dyDescent="0.25">
      <c r="A39" s="23"/>
      <c r="B39" s="2"/>
      <c r="C39" s="3">
        <v>0</v>
      </c>
      <c r="D39" s="3"/>
      <c r="E39" s="3">
        <v>0</v>
      </c>
      <c r="F39" s="3">
        <v>0</v>
      </c>
      <c r="G39" s="3">
        <v>0</v>
      </c>
      <c r="H39" s="3">
        <v>0</v>
      </c>
      <c r="I39" s="3">
        <f t="shared" si="5"/>
        <v>0</v>
      </c>
      <c r="J39" s="21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1.25" customHeight="1" x14ac:dyDescent="0.25">
      <c r="A40" s="23"/>
      <c r="B40" s="2"/>
      <c r="C40" s="3"/>
      <c r="D40" s="3"/>
      <c r="E40" s="3">
        <f>B40*4</f>
        <v>0</v>
      </c>
      <c r="F40" s="3"/>
      <c r="G40" s="3"/>
      <c r="H40" s="3"/>
      <c r="I40" s="3">
        <f>E40</f>
        <v>0</v>
      </c>
      <c r="J40" s="21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1.25" customHeight="1" x14ac:dyDescent="0.25">
      <c r="A41" s="23" t="s">
        <v>24</v>
      </c>
      <c r="B41" s="2"/>
      <c r="C41" s="3">
        <f t="shared" ref="C41:H41" si="6">SUM(C31:C40)</f>
        <v>3376.9296296296297</v>
      </c>
      <c r="D41" s="3">
        <f t="shared" si="6"/>
        <v>824.83703703703702</v>
      </c>
      <c r="E41" s="3">
        <f t="shared" si="6"/>
        <v>1024.8370370370371</v>
      </c>
      <c r="F41" s="3">
        <f t="shared" si="6"/>
        <v>624.83703703703702</v>
      </c>
      <c r="G41" s="3">
        <f t="shared" si="6"/>
        <v>624.83703703703702</v>
      </c>
      <c r="H41" s="3">
        <f t="shared" si="6"/>
        <v>400</v>
      </c>
      <c r="I41" s="3">
        <f>I31+I32+I33+I34+I35+I36+I37+I38+I39+I40</f>
        <v>6876.2777777777783</v>
      </c>
      <c r="J41" s="21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1.25" customHeight="1" x14ac:dyDescent="0.25">
      <c r="A42" s="25"/>
      <c r="B42" s="3"/>
      <c r="C42" s="3"/>
      <c r="D42" s="3"/>
      <c r="E42" s="3"/>
      <c r="F42" s="3"/>
      <c r="G42" s="2" t="s">
        <v>26</v>
      </c>
      <c r="H42" s="2">
        <f>E12-I31-I32</f>
        <v>-2.2737367544323206E-13</v>
      </c>
      <c r="I42" s="3"/>
      <c r="J42" s="21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1.25" customHeight="1" x14ac:dyDescent="0.25">
      <c r="A43" s="26"/>
      <c r="B43" s="27"/>
      <c r="C43" s="27"/>
      <c r="D43" s="27"/>
      <c r="E43" s="27"/>
      <c r="F43" s="27"/>
      <c r="G43" s="28" t="s">
        <v>27</v>
      </c>
      <c r="H43" s="28">
        <f>E5-I33-I34-I35-I36-I37-I38-I39</f>
        <v>4.0649999999995998</v>
      </c>
      <c r="I43" s="27" t="s">
        <v>42</v>
      </c>
      <c r="J43" s="32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1.25" customHeight="1" x14ac:dyDescent="0.25">
      <c r="A44" s="33"/>
      <c r="B44" s="12"/>
      <c r="C44" s="22">
        <f>(C33+C34+C36+C37)/8</f>
        <v>323.75</v>
      </c>
      <c r="D44" s="12">
        <f>SUM(D33:D39)/2</f>
        <v>300</v>
      </c>
      <c r="E44" s="12">
        <f>SUM(E33:E39)/5</f>
        <v>160</v>
      </c>
      <c r="F44" s="12">
        <f t="shared" ref="F44:H44" si="7">SUM(F33:F39)/2</f>
        <v>200</v>
      </c>
      <c r="G44" s="12">
        <f t="shared" si="7"/>
        <v>200</v>
      </c>
      <c r="H44" s="12">
        <f t="shared" si="7"/>
        <v>200</v>
      </c>
      <c r="I44" s="12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1.25" customHeight="1" x14ac:dyDescent="0.25">
      <c r="A45" s="33"/>
      <c r="B45" s="12"/>
      <c r="C45" s="12"/>
      <c r="D45" s="12"/>
      <c r="E45" s="12"/>
      <c r="F45" s="12"/>
      <c r="G45" s="12"/>
      <c r="H45" s="12"/>
      <c r="I45" s="12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1.25" customHeight="1" x14ac:dyDescent="0.25">
      <c r="A46" s="5"/>
      <c r="B46" s="12"/>
      <c r="C46" s="12"/>
      <c r="D46" s="12"/>
      <c r="E46" s="12"/>
      <c r="F46" s="12"/>
      <c r="G46" s="12"/>
      <c r="H46" s="12"/>
      <c r="I46" s="12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1.25" customHeight="1" x14ac:dyDescent="0.25">
      <c r="A47" s="5" t="s">
        <v>67</v>
      </c>
      <c r="B47" s="12"/>
      <c r="C47" s="12"/>
      <c r="D47" s="12" t="s">
        <v>68</v>
      </c>
      <c r="E47" s="12"/>
      <c r="F47" s="12"/>
      <c r="G47" s="12"/>
      <c r="H47" s="12"/>
      <c r="I47" s="12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1.25" customHeight="1" x14ac:dyDescent="0.25">
      <c r="A48" s="5"/>
      <c r="B48" s="12"/>
      <c r="C48" s="12"/>
      <c r="D48" s="12"/>
      <c r="E48" s="12"/>
      <c r="F48" s="12"/>
      <c r="G48" s="12"/>
      <c r="H48" s="12"/>
      <c r="I48" s="12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1.25" customHeight="1" x14ac:dyDescent="0.25">
      <c r="A49" s="5"/>
      <c r="B49" s="12"/>
      <c r="C49" s="12"/>
      <c r="D49" s="12" t="s">
        <v>46</v>
      </c>
      <c r="E49" s="12"/>
      <c r="F49" s="12"/>
      <c r="G49" s="12"/>
      <c r="H49" s="12"/>
      <c r="I49" s="12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1.25" customHeight="1" x14ac:dyDescent="0.25">
      <c r="A50" s="5"/>
      <c r="B50" s="12"/>
      <c r="C50" s="12"/>
      <c r="D50" s="12" t="s">
        <v>48</v>
      </c>
      <c r="E50" s="12"/>
      <c r="F50" s="12"/>
      <c r="G50" s="12"/>
      <c r="H50" s="12"/>
      <c r="I50" s="12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1.25" customHeight="1" x14ac:dyDescent="0.25">
      <c r="A51" s="5" t="s">
        <v>45</v>
      </c>
      <c r="B51" s="12"/>
      <c r="C51" s="12"/>
      <c r="D51" s="12" t="s">
        <v>50</v>
      </c>
      <c r="E51" s="12"/>
      <c r="F51" s="12"/>
      <c r="G51" s="12"/>
      <c r="H51" s="12"/>
      <c r="I51" s="12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1.25" customHeight="1" x14ac:dyDescent="0.25">
      <c r="A52" s="5"/>
      <c r="B52" s="12"/>
      <c r="C52" s="12"/>
      <c r="D52" s="12" t="s">
        <v>52</v>
      </c>
      <c r="E52" s="12"/>
      <c r="F52" s="12"/>
      <c r="G52" s="12"/>
      <c r="H52" s="12"/>
      <c r="I52" s="12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1.25" customHeight="1" x14ac:dyDescent="0.25">
      <c r="A53" s="5"/>
      <c r="B53" s="12"/>
      <c r="C53" s="12"/>
      <c r="D53" s="12" t="s">
        <v>69</v>
      </c>
      <c r="E53" s="12"/>
      <c r="F53" s="12"/>
      <c r="G53" s="12"/>
      <c r="H53" s="12"/>
      <c r="I53" s="12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1.25" customHeight="1" x14ac:dyDescent="0.25">
      <c r="A54" s="5"/>
      <c r="B54" s="12"/>
      <c r="C54" s="12"/>
      <c r="D54" s="12" t="s">
        <v>70</v>
      </c>
      <c r="E54" s="12"/>
      <c r="F54" s="12"/>
      <c r="G54" s="12"/>
      <c r="H54" s="12"/>
      <c r="I54" s="12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1.25" customHeight="1" x14ac:dyDescent="0.25">
      <c r="A55" s="5"/>
      <c r="B55" s="12"/>
      <c r="C55" s="12"/>
      <c r="D55" s="12" t="s">
        <v>71</v>
      </c>
      <c r="E55" s="12"/>
      <c r="F55" s="12"/>
      <c r="G55" s="12"/>
      <c r="H55" s="12"/>
      <c r="I55" s="12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1.25" customHeight="1" x14ac:dyDescent="0.25">
      <c r="A56" s="5"/>
      <c r="B56" s="12"/>
      <c r="C56" s="12"/>
      <c r="D56" s="12"/>
      <c r="E56" s="12"/>
      <c r="F56" s="12"/>
      <c r="G56" s="12"/>
      <c r="H56" s="12"/>
      <c r="I56" s="12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1.25" customHeight="1" x14ac:dyDescent="0.25">
      <c r="A57" s="5"/>
      <c r="B57" s="12"/>
      <c r="C57" s="12"/>
      <c r="D57" s="12"/>
      <c r="E57" s="12"/>
      <c r="F57" s="12"/>
      <c r="G57" s="12"/>
      <c r="H57" s="12"/>
      <c r="I57" s="12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1.25" customHeight="1" x14ac:dyDescent="0.25">
      <c r="A58" s="5"/>
      <c r="B58" s="12"/>
      <c r="C58" s="12"/>
      <c r="D58" s="12"/>
      <c r="E58" s="12"/>
      <c r="F58" s="12"/>
      <c r="G58" s="12"/>
      <c r="H58" s="12"/>
      <c r="I58" s="12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1.25" customHeight="1" x14ac:dyDescent="0.25">
      <c r="A59" s="5" t="s">
        <v>47</v>
      </c>
      <c r="B59" s="12"/>
      <c r="C59" s="12"/>
      <c r="D59" s="12" t="s">
        <v>72</v>
      </c>
      <c r="E59" s="12"/>
      <c r="F59" s="12"/>
      <c r="G59" s="12"/>
      <c r="H59" s="12"/>
      <c r="I59" s="12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1.25" customHeight="1" x14ac:dyDescent="0.25">
      <c r="A60" s="5" t="s">
        <v>49</v>
      </c>
      <c r="B60" s="12"/>
      <c r="C60" s="12"/>
      <c r="D60" s="12" t="s">
        <v>73</v>
      </c>
      <c r="E60" s="12"/>
      <c r="F60" s="12"/>
      <c r="G60" s="12"/>
      <c r="H60" s="12"/>
      <c r="I60" s="12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1.25" customHeight="1" x14ac:dyDescent="0.25">
      <c r="A61" s="5" t="s">
        <v>51</v>
      </c>
      <c r="B61" s="12"/>
      <c r="C61" s="12"/>
      <c r="D61" s="12"/>
      <c r="E61" s="12"/>
      <c r="F61" s="12"/>
      <c r="G61" s="12"/>
      <c r="H61" s="12"/>
      <c r="I61" s="12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1.25" customHeight="1" x14ac:dyDescent="0.25">
      <c r="A62" s="5"/>
      <c r="B62" s="12"/>
      <c r="C62" s="12"/>
      <c r="D62" s="12"/>
      <c r="E62" s="12"/>
      <c r="F62" s="12"/>
      <c r="G62" s="12"/>
      <c r="H62" s="12"/>
      <c r="I62" s="12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1.25" customHeight="1" x14ac:dyDescent="0.25">
      <c r="A63" s="5"/>
      <c r="B63" s="12"/>
      <c r="C63" s="12"/>
      <c r="D63" s="12"/>
      <c r="E63" s="12"/>
      <c r="F63" s="12"/>
      <c r="G63" s="12"/>
      <c r="H63" s="12"/>
      <c r="I63" s="12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1.25" customHeight="1" x14ac:dyDescent="0.25">
      <c r="A64" s="5" t="s">
        <v>53</v>
      </c>
      <c r="B64" s="12"/>
      <c r="C64" s="12"/>
      <c r="D64" s="12"/>
      <c r="E64" s="12"/>
      <c r="F64" s="12"/>
      <c r="G64" s="12"/>
      <c r="H64" s="12"/>
      <c r="I64" s="12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1.25" customHeight="1" x14ac:dyDescent="0.25">
      <c r="A65" s="5" t="s">
        <v>55</v>
      </c>
      <c r="B65" s="12"/>
      <c r="C65" s="12"/>
      <c r="D65" s="12"/>
      <c r="E65" s="12"/>
      <c r="F65" s="12"/>
      <c r="G65" s="12"/>
      <c r="H65" s="12"/>
      <c r="I65" s="12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1.25" customHeight="1" x14ac:dyDescent="0.25">
      <c r="A66" s="5"/>
      <c r="B66" s="12"/>
      <c r="C66" s="12"/>
      <c r="D66" s="12"/>
      <c r="E66" s="12"/>
      <c r="F66" s="12"/>
      <c r="G66" s="12"/>
      <c r="H66" s="12"/>
      <c r="I66" s="12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1.25" customHeight="1" x14ac:dyDescent="0.25">
      <c r="A67" s="5"/>
      <c r="B67" s="12"/>
      <c r="C67" s="12"/>
      <c r="D67" s="12" t="s">
        <v>54</v>
      </c>
      <c r="E67" s="12"/>
      <c r="F67" s="12"/>
      <c r="G67" s="12"/>
      <c r="H67" s="12"/>
      <c r="I67" s="12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1.25" customHeight="1" x14ac:dyDescent="0.25">
      <c r="A68" s="5"/>
      <c r="B68" s="12"/>
      <c r="C68" s="12"/>
      <c r="D68" s="12" t="s">
        <v>56</v>
      </c>
      <c r="E68" s="12"/>
      <c r="F68" s="12"/>
      <c r="G68" s="12"/>
      <c r="H68" s="12"/>
      <c r="I68" s="12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1.25" customHeight="1" x14ac:dyDescent="0.25">
      <c r="A69" s="5"/>
      <c r="B69" s="12"/>
      <c r="C69" s="12"/>
      <c r="D69" s="12"/>
      <c r="E69" s="12"/>
      <c r="F69" s="12"/>
      <c r="G69" s="12"/>
      <c r="H69" s="12"/>
      <c r="I69" s="12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1.25" customHeight="1" x14ac:dyDescent="0.25">
      <c r="A70" s="5"/>
      <c r="B70" s="12"/>
      <c r="C70" s="12"/>
      <c r="D70" s="12"/>
      <c r="E70" s="12"/>
      <c r="F70" s="12"/>
      <c r="G70" s="12"/>
      <c r="H70" s="12"/>
      <c r="I70" s="12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1.25" customHeight="1" x14ac:dyDescent="0.25">
      <c r="A71" s="5"/>
      <c r="B71" s="12"/>
      <c r="C71" s="12"/>
      <c r="D71" s="12" t="s">
        <v>57</v>
      </c>
      <c r="E71" s="12"/>
      <c r="F71" s="12"/>
      <c r="G71" s="12"/>
      <c r="H71" s="12"/>
      <c r="I71" s="12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1.25" customHeight="1" x14ac:dyDescent="0.25">
      <c r="A72" s="5"/>
      <c r="B72" s="12"/>
      <c r="C72" s="12"/>
      <c r="D72" s="12" t="s">
        <v>58</v>
      </c>
      <c r="E72" s="12"/>
      <c r="F72" s="12"/>
      <c r="G72" s="12"/>
      <c r="H72" s="12"/>
      <c r="I72" s="12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1.25" customHeight="1" x14ac:dyDescent="0.25">
      <c r="A73" s="5"/>
      <c r="B73" s="12"/>
      <c r="C73" s="12"/>
      <c r="D73" s="12"/>
      <c r="E73" s="12"/>
      <c r="F73" s="12"/>
      <c r="G73" s="12"/>
      <c r="H73" s="12"/>
      <c r="I73" s="12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1.25" customHeight="1" x14ac:dyDescent="0.25">
      <c r="A74" s="5"/>
      <c r="B74" s="12"/>
      <c r="C74" s="12"/>
      <c r="D74" s="12"/>
      <c r="E74" s="12"/>
      <c r="F74" s="12"/>
      <c r="G74" s="12"/>
      <c r="H74" s="12"/>
      <c r="I74" s="12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1.25" customHeight="1" x14ac:dyDescent="0.25">
      <c r="A75" s="5"/>
      <c r="B75" s="12"/>
      <c r="C75" s="12"/>
      <c r="D75" s="12" t="s">
        <v>74</v>
      </c>
      <c r="E75" s="12"/>
      <c r="F75" s="12"/>
      <c r="G75" s="12"/>
      <c r="H75" s="12"/>
      <c r="I75" s="12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1.25" customHeight="1" x14ac:dyDescent="0.25">
      <c r="A76" s="5"/>
      <c r="B76" s="12"/>
      <c r="C76" s="12"/>
      <c r="D76" s="12" t="s">
        <v>59</v>
      </c>
      <c r="E76" s="12"/>
      <c r="F76" s="12"/>
      <c r="G76" s="12"/>
      <c r="H76" s="12"/>
      <c r="I76" s="12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1.25" customHeight="1" x14ac:dyDescent="0.25">
      <c r="A77" s="5"/>
      <c r="B77" s="12"/>
      <c r="C77" s="12"/>
      <c r="D77" s="12"/>
      <c r="E77" s="12"/>
      <c r="F77" s="12"/>
      <c r="G77" s="12"/>
      <c r="H77" s="12"/>
      <c r="I77" s="12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1.25" customHeight="1" x14ac:dyDescent="0.25">
      <c r="A78" s="5"/>
      <c r="B78" s="12"/>
      <c r="C78" s="12"/>
      <c r="D78" s="12"/>
      <c r="E78" s="12"/>
      <c r="F78" s="12"/>
      <c r="G78" s="12"/>
      <c r="H78" s="12"/>
      <c r="I78" s="12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1.25" customHeight="1" x14ac:dyDescent="0.25">
      <c r="A79" s="5"/>
      <c r="B79" s="12"/>
      <c r="C79" s="12"/>
      <c r="D79" s="12"/>
      <c r="E79" s="12"/>
      <c r="F79" s="12"/>
      <c r="G79" s="12"/>
      <c r="H79" s="12"/>
      <c r="I79" s="12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1.25" customHeight="1" x14ac:dyDescent="0.25">
      <c r="A80" s="5"/>
      <c r="B80" s="12"/>
      <c r="C80" s="12"/>
      <c r="D80" s="12"/>
      <c r="E80" s="12"/>
      <c r="F80" s="12"/>
      <c r="G80" s="12"/>
      <c r="H80" s="12"/>
      <c r="I80" s="12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1.25" customHeight="1" x14ac:dyDescent="0.25">
      <c r="A81" s="5"/>
      <c r="B81" s="12"/>
      <c r="C81" s="12"/>
      <c r="D81" s="12"/>
      <c r="E81" s="12"/>
      <c r="F81" s="12"/>
      <c r="G81" s="12"/>
      <c r="H81" s="12"/>
      <c r="I81" s="12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1.25" customHeight="1" x14ac:dyDescent="0.25">
      <c r="A82" s="5"/>
      <c r="B82" s="12"/>
      <c r="C82" s="12"/>
      <c r="D82" s="12"/>
      <c r="E82" s="12"/>
      <c r="F82" s="12"/>
      <c r="G82" s="12"/>
      <c r="H82" s="12"/>
      <c r="I82" s="12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1.25" customHeight="1" x14ac:dyDescent="0.25">
      <c r="A83" s="5"/>
      <c r="B83" s="12"/>
      <c r="C83" s="12"/>
      <c r="D83" s="12"/>
      <c r="E83" s="12"/>
      <c r="F83" s="12"/>
      <c r="G83" s="12"/>
      <c r="H83" s="12"/>
      <c r="I83" s="12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1.25" customHeight="1" x14ac:dyDescent="0.25">
      <c r="A84" s="5"/>
      <c r="B84" s="12"/>
      <c r="C84" s="12"/>
      <c r="D84" s="12"/>
      <c r="E84" s="12"/>
      <c r="F84" s="12"/>
      <c r="G84" s="12"/>
      <c r="H84" s="12"/>
      <c r="I84" s="12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1.25" customHeight="1" x14ac:dyDescent="0.25">
      <c r="A85" s="5"/>
      <c r="B85" s="12"/>
      <c r="C85" s="12"/>
      <c r="D85" s="12"/>
      <c r="E85" s="12"/>
      <c r="F85" s="12"/>
      <c r="G85" s="12"/>
      <c r="H85" s="12"/>
      <c r="I85" s="12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1.25" customHeight="1" x14ac:dyDescent="0.25">
      <c r="A86" s="5"/>
      <c r="B86" s="12"/>
      <c r="C86" s="12"/>
      <c r="D86" s="12"/>
      <c r="E86" s="12"/>
      <c r="F86" s="12"/>
      <c r="G86" s="12"/>
      <c r="H86" s="12"/>
      <c r="I86" s="12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1.25" customHeight="1" x14ac:dyDescent="0.25">
      <c r="A87" s="5"/>
      <c r="B87" s="12"/>
      <c r="C87" s="12"/>
      <c r="D87" s="12"/>
      <c r="E87" s="12"/>
      <c r="F87" s="12"/>
      <c r="G87" s="12"/>
      <c r="H87" s="12"/>
      <c r="I87" s="12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1.25" customHeight="1" x14ac:dyDescent="0.25">
      <c r="A88" s="5"/>
      <c r="B88" s="12"/>
      <c r="C88" s="12"/>
      <c r="D88" s="12"/>
      <c r="E88" s="12"/>
      <c r="F88" s="12"/>
      <c r="G88" s="12"/>
      <c r="H88" s="12"/>
      <c r="I88" s="12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1.25" customHeight="1" x14ac:dyDescent="0.25">
      <c r="A89" s="5"/>
      <c r="B89" s="12"/>
      <c r="C89" s="12"/>
      <c r="D89" s="12"/>
      <c r="E89" s="12"/>
      <c r="F89" s="12"/>
      <c r="G89" s="12"/>
      <c r="H89" s="12"/>
      <c r="I89" s="12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1.25" customHeight="1" x14ac:dyDescent="0.25">
      <c r="A90" s="5"/>
      <c r="B90" s="12"/>
      <c r="C90" s="12"/>
      <c r="D90" s="12"/>
      <c r="E90" s="12"/>
      <c r="F90" s="12"/>
      <c r="G90" s="12"/>
      <c r="H90" s="12"/>
      <c r="I90" s="12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1.25" customHeight="1" x14ac:dyDescent="0.25">
      <c r="A91" s="5"/>
      <c r="B91" s="12"/>
      <c r="C91" s="12"/>
      <c r="D91" s="12"/>
      <c r="E91" s="12"/>
      <c r="F91" s="12"/>
      <c r="G91" s="12"/>
      <c r="H91" s="12"/>
      <c r="I91" s="12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1.25" customHeight="1" x14ac:dyDescent="0.25">
      <c r="A92" s="5"/>
      <c r="B92" s="12"/>
      <c r="C92" s="12"/>
      <c r="D92" s="12"/>
      <c r="E92" s="12"/>
      <c r="F92" s="12"/>
      <c r="G92" s="12"/>
      <c r="H92" s="12"/>
      <c r="I92" s="12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1.25" customHeight="1" x14ac:dyDescent="0.25">
      <c r="A93" s="5"/>
      <c r="B93" s="12"/>
      <c r="C93" s="12"/>
      <c r="D93" s="12"/>
      <c r="E93" s="12"/>
      <c r="F93" s="12"/>
      <c r="G93" s="12"/>
      <c r="H93" s="12"/>
      <c r="I93" s="12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1.25" customHeight="1" x14ac:dyDescent="0.25">
      <c r="A94" s="5"/>
      <c r="B94" s="12"/>
      <c r="C94" s="12"/>
      <c r="D94" s="12"/>
      <c r="E94" s="12"/>
      <c r="F94" s="12"/>
      <c r="G94" s="12"/>
      <c r="H94" s="12"/>
      <c r="I94" s="12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1.25" customHeight="1" x14ac:dyDescent="0.25">
      <c r="A95" s="5"/>
      <c r="B95" s="12"/>
      <c r="C95" s="12"/>
      <c r="D95" s="12"/>
      <c r="E95" s="12"/>
      <c r="F95" s="12"/>
      <c r="G95" s="12"/>
      <c r="H95" s="12"/>
      <c r="I95" s="12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1.25" customHeight="1" x14ac:dyDescent="0.25">
      <c r="A96" s="5"/>
      <c r="B96" s="12"/>
      <c r="C96" s="12"/>
      <c r="D96" s="12"/>
      <c r="E96" s="12"/>
      <c r="F96" s="12"/>
      <c r="G96" s="12"/>
      <c r="H96" s="12"/>
      <c r="I96" s="12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1.25" customHeight="1" x14ac:dyDescent="0.25">
      <c r="A97" s="5"/>
      <c r="B97" s="12"/>
      <c r="C97" s="12"/>
      <c r="D97" s="12"/>
      <c r="E97" s="12"/>
      <c r="F97" s="12"/>
      <c r="G97" s="12"/>
      <c r="H97" s="12"/>
      <c r="I97" s="12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1.25" customHeight="1" x14ac:dyDescent="0.25">
      <c r="A98" s="5"/>
      <c r="B98" s="12"/>
      <c r="C98" s="12"/>
      <c r="D98" s="12"/>
      <c r="E98" s="12"/>
      <c r="F98" s="12"/>
      <c r="G98" s="12"/>
      <c r="H98" s="12"/>
      <c r="I98" s="12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1.25" customHeight="1" x14ac:dyDescent="0.25">
      <c r="A99" s="5"/>
      <c r="B99" s="12"/>
      <c r="C99" s="12"/>
      <c r="D99" s="12"/>
      <c r="E99" s="12"/>
      <c r="F99" s="12"/>
      <c r="G99" s="12"/>
      <c r="H99" s="12"/>
      <c r="I99" s="12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1.25" customHeight="1" x14ac:dyDescent="0.25">
      <c r="A100" s="5"/>
      <c r="B100" s="12"/>
      <c r="C100" s="12"/>
      <c r="D100" s="12"/>
      <c r="E100" s="12"/>
      <c r="F100" s="12"/>
      <c r="G100" s="12"/>
      <c r="H100" s="12"/>
      <c r="I100" s="12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1.25" customHeight="1" x14ac:dyDescent="0.25">
      <c r="A101" s="5"/>
      <c r="B101" s="12"/>
      <c r="C101" s="12"/>
      <c r="D101" s="12"/>
      <c r="E101" s="12"/>
      <c r="F101" s="12"/>
      <c r="G101" s="12"/>
      <c r="H101" s="12"/>
      <c r="I101" s="12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1.25" customHeight="1" x14ac:dyDescent="0.25">
      <c r="A102" s="5"/>
      <c r="B102" s="12"/>
      <c r="C102" s="12"/>
      <c r="D102" s="12"/>
      <c r="E102" s="12"/>
      <c r="F102" s="12"/>
      <c r="G102" s="12"/>
      <c r="H102" s="12"/>
      <c r="I102" s="12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1.25" customHeight="1" x14ac:dyDescent="0.25">
      <c r="A103" s="5"/>
      <c r="B103" s="12"/>
      <c r="C103" s="12"/>
      <c r="D103" s="12"/>
      <c r="E103" s="12"/>
      <c r="F103" s="12"/>
      <c r="G103" s="12"/>
      <c r="H103" s="12"/>
      <c r="I103" s="12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1.25" customHeight="1" x14ac:dyDescent="0.25">
      <c r="A104" s="5"/>
      <c r="B104" s="12"/>
      <c r="C104" s="12"/>
      <c r="D104" s="12"/>
      <c r="E104" s="12"/>
      <c r="F104" s="12"/>
      <c r="G104" s="12"/>
      <c r="H104" s="12"/>
      <c r="I104" s="12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1.25" customHeight="1" x14ac:dyDescent="0.25">
      <c r="A105" s="5"/>
      <c r="B105" s="12"/>
      <c r="C105" s="12"/>
      <c r="D105" s="12"/>
      <c r="E105" s="12"/>
      <c r="F105" s="12"/>
      <c r="G105" s="12"/>
      <c r="H105" s="12"/>
      <c r="I105" s="12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1.25" customHeight="1" x14ac:dyDescent="0.25">
      <c r="A106" s="5"/>
      <c r="B106" s="12"/>
      <c r="C106" s="12"/>
      <c r="D106" s="12"/>
      <c r="E106" s="12"/>
      <c r="F106" s="12"/>
      <c r="G106" s="12"/>
      <c r="H106" s="12"/>
      <c r="I106" s="12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1.25" customHeight="1" x14ac:dyDescent="0.25">
      <c r="A107" s="5"/>
      <c r="B107" s="12"/>
      <c r="C107" s="12"/>
      <c r="D107" s="12"/>
      <c r="E107" s="12"/>
      <c r="F107" s="12"/>
      <c r="G107" s="12"/>
      <c r="H107" s="12"/>
      <c r="I107" s="12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1.25" customHeight="1" x14ac:dyDescent="0.25">
      <c r="A108" s="5"/>
      <c r="B108" s="12"/>
      <c r="C108" s="12"/>
      <c r="D108" s="12"/>
      <c r="E108" s="12"/>
      <c r="F108" s="12"/>
      <c r="G108" s="12"/>
      <c r="H108" s="12"/>
      <c r="I108" s="12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1.25" customHeight="1" x14ac:dyDescent="0.25">
      <c r="A109" s="5"/>
      <c r="B109" s="12"/>
      <c r="C109" s="12"/>
      <c r="D109" s="12"/>
      <c r="E109" s="12"/>
      <c r="F109" s="12"/>
      <c r="G109" s="12"/>
      <c r="H109" s="12"/>
      <c r="I109" s="12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1.25" customHeight="1" x14ac:dyDescent="0.25">
      <c r="A110" s="5"/>
      <c r="B110" s="12"/>
      <c r="C110" s="12"/>
      <c r="D110" s="12"/>
      <c r="E110" s="12"/>
      <c r="F110" s="12"/>
      <c r="G110" s="12"/>
      <c r="H110" s="12"/>
      <c r="I110" s="12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1.25" customHeight="1" x14ac:dyDescent="0.25">
      <c r="A111" s="5"/>
      <c r="B111" s="12"/>
      <c r="C111" s="12"/>
      <c r="D111" s="12"/>
      <c r="E111" s="12"/>
      <c r="F111" s="12"/>
      <c r="G111" s="12"/>
      <c r="H111" s="12"/>
      <c r="I111" s="12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1.25" customHeight="1" x14ac:dyDescent="0.25">
      <c r="A112" s="5"/>
      <c r="B112" s="12"/>
      <c r="C112" s="12"/>
      <c r="D112" s="12"/>
      <c r="E112" s="12"/>
      <c r="F112" s="12"/>
      <c r="G112" s="12"/>
      <c r="H112" s="12"/>
      <c r="I112" s="12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1.25" customHeight="1" x14ac:dyDescent="0.25">
      <c r="A113" s="5"/>
      <c r="B113" s="12"/>
      <c r="C113" s="12"/>
      <c r="D113" s="12"/>
      <c r="E113" s="12"/>
      <c r="F113" s="12"/>
      <c r="G113" s="12"/>
      <c r="H113" s="12"/>
      <c r="I113" s="12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1.25" customHeight="1" x14ac:dyDescent="0.25">
      <c r="A114" s="5"/>
      <c r="B114" s="12"/>
      <c r="C114" s="12"/>
      <c r="D114" s="12"/>
      <c r="E114" s="12"/>
      <c r="F114" s="12"/>
      <c r="G114" s="12"/>
      <c r="H114" s="12"/>
      <c r="I114" s="12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1.25" customHeight="1" x14ac:dyDescent="0.25">
      <c r="A115" s="5"/>
      <c r="B115" s="12"/>
      <c r="C115" s="12"/>
      <c r="D115" s="12"/>
      <c r="E115" s="12"/>
      <c r="F115" s="12"/>
      <c r="G115" s="12"/>
      <c r="H115" s="12"/>
      <c r="I115" s="12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1.25" customHeight="1" x14ac:dyDescent="0.25">
      <c r="A116" s="5"/>
      <c r="B116" s="12"/>
      <c r="C116" s="12"/>
      <c r="D116" s="12"/>
      <c r="E116" s="12"/>
      <c r="F116" s="12"/>
      <c r="G116" s="12"/>
      <c r="H116" s="12"/>
      <c r="I116" s="12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1.25" customHeight="1" x14ac:dyDescent="0.25">
      <c r="A117" s="5"/>
      <c r="B117" s="12"/>
      <c r="C117" s="12"/>
      <c r="D117" s="12"/>
      <c r="E117" s="12"/>
      <c r="F117" s="12"/>
      <c r="G117" s="12"/>
      <c r="H117" s="12"/>
      <c r="I117" s="12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1.25" customHeight="1" x14ac:dyDescent="0.25">
      <c r="A118" s="5"/>
      <c r="B118" s="12"/>
      <c r="C118" s="12"/>
      <c r="D118" s="12"/>
      <c r="E118" s="12"/>
      <c r="F118" s="12"/>
      <c r="G118" s="12"/>
      <c r="H118" s="12"/>
      <c r="I118" s="12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1.25" customHeight="1" x14ac:dyDescent="0.25">
      <c r="A119" s="5"/>
      <c r="B119" s="12"/>
      <c r="C119" s="12"/>
      <c r="D119" s="12"/>
      <c r="E119" s="12"/>
      <c r="F119" s="12"/>
      <c r="G119" s="12"/>
      <c r="H119" s="12"/>
      <c r="I119" s="12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1.25" customHeight="1" x14ac:dyDescent="0.25">
      <c r="A120" s="5"/>
      <c r="B120" s="12"/>
      <c r="C120" s="12"/>
      <c r="D120" s="12"/>
      <c r="E120" s="12"/>
      <c r="F120" s="12"/>
      <c r="G120" s="12"/>
      <c r="H120" s="12"/>
      <c r="I120" s="12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1.25" customHeight="1" x14ac:dyDescent="0.25">
      <c r="A121" s="5"/>
      <c r="B121" s="12"/>
      <c r="C121" s="12"/>
      <c r="D121" s="12"/>
      <c r="E121" s="12"/>
      <c r="F121" s="12"/>
      <c r="G121" s="12"/>
      <c r="H121" s="12"/>
      <c r="I121" s="12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1.25" customHeight="1" x14ac:dyDescent="0.25">
      <c r="A122" s="5"/>
      <c r="B122" s="12"/>
      <c r="C122" s="12"/>
      <c r="D122" s="12"/>
      <c r="E122" s="12"/>
      <c r="F122" s="12"/>
      <c r="G122" s="12"/>
      <c r="H122" s="12"/>
      <c r="I122" s="12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1.25" customHeight="1" x14ac:dyDescent="0.25">
      <c r="A123" s="5"/>
      <c r="B123" s="12"/>
      <c r="C123" s="12"/>
      <c r="D123" s="12"/>
      <c r="E123" s="12"/>
      <c r="F123" s="12"/>
      <c r="G123" s="12"/>
      <c r="H123" s="12"/>
      <c r="I123" s="12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1.25" customHeight="1" x14ac:dyDescent="0.25">
      <c r="A124" s="5"/>
      <c r="B124" s="12"/>
      <c r="C124" s="12"/>
      <c r="D124" s="12"/>
      <c r="E124" s="12"/>
      <c r="F124" s="12"/>
      <c r="G124" s="12"/>
      <c r="H124" s="12"/>
      <c r="I124" s="12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1.25" customHeight="1" x14ac:dyDescent="0.25">
      <c r="A125" s="5"/>
      <c r="B125" s="12"/>
      <c r="C125" s="12"/>
      <c r="D125" s="12"/>
      <c r="E125" s="12"/>
      <c r="F125" s="12"/>
      <c r="G125" s="12"/>
      <c r="H125" s="12"/>
      <c r="I125" s="12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1.25" customHeight="1" x14ac:dyDescent="0.25">
      <c r="A126" s="5"/>
      <c r="B126" s="12"/>
      <c r="C126" s="12"/>
      <c r="D126" s="12"/>
      <c r="E126" s="12"/>
      <c r="F126" s="12"/>
      <c r="G126" s="12"/>
      <c r="H126" s="12"/>
      <c r="I126" s="12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1.25" customHeight="1" x14ac:dyDescent="0.25">
      <c r="A127" s="5"/>
      <c r="B127" s="12"/>
      <c r="C127" s="12"/>
      <c r="D127" s="12"/>
      <c r="E127" s="12"/>
      <c r="F127" s="12"/>
      <c r="G127" s="12"/>
      <c r="H127" s="12"/>
      <c r="I127" s="12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1.25" customHeight="1" x14ac:dyDescent="0.25">
      <c r="A128" s="5"/>
      <c r="B128" s="12"/>
      <c r="C128" s="12"/>
      <c r="D128" s="12"/>
      <c r="E128" s="12"/>
      <c r="F128" s="12"/>
      <c r="G128" s="12"/>
      <c r="H128" s="12"/>
      <c r="I128" s="12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1.25" customHeight="1" x14ac:dyDescent="0.25">
      <c r="A129" s="5"/>
      <c r="B129" s="12"/>
      <c r="C129" s="12"/>
      <c r="D129" s="12"/>
      <c r="E129" s="12"/>
      <c r="F129" s="12"/>
      <c r="G129" s="12"/>
      <c r="H129" s="12"/>
      <c r="I129" s="12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1.25" customHeight="1" x14ac:dyDescent="0.25">
      <c r="A130" s="5"/>
      <c r="B130" s="12"/>
      <c r="C130" s="12"/>
      <c r="D130" s="12"/>
      <c r="E130" s="12"/>
      <c r="F130" s="12"/>
      <c r="G130" s="12"/>
      <c r="H130" s="12"/>
      <c r="I130" s="12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1.25" customHeight="1" x14ac:dyDescent="0.25">
      <c r="A131" s="5"/>
      <c r="B131" s="12"/>
      <c r="C131" s="12"/>
      <c r="D131" s="12"/>
      <c r="E131" s="12"/>
      <c r="F131" s="12"/>
      <c r="G131" s="12"/>
      <c r="H131" s="12"/>
      <c r="I131" s="12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1.25" customHeight="1" x14ac:dyDescent="0.25">
      <c r="A132" s="5"/>
      <c r="B132" s="12"/>
      <c r="C132" s="12"/>
      <c r="D132" s="12"/>
      <c r="E132" s="12"/>
      <c r="F132" s="12"/>
      <c r="G132" s="12"/>
      <c r="H132" s="12"/>
      <c r="I132" s="12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1.25" customHeight="1" x14ac:dyDescent="0.25">
      <c r="A133" s="5"/>
      <c r="B133" s="12"/>
      <c r="C133" s="12"/>
      <c r="D133" s="12"/>
      <c r="E133" s="12"/>
      <c r="F133" s="12"/>
      <c r="G133" s="12"/>
      <c r="H133" s="12"/>
      <c r="I133" s="12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1.25" customHeight="1" x14ac:dyDescent="0.25">
      <c r="A134" s="5"/>
      <c r="B134" s="12"/>
      <c r="C134" s="12"/>
      <c r="D134" s="12"/>
      <c r="E134" s="12"/>
      <c r="F134" s="12"/>
      <c r="G134" s="12"/>
      <c r="H134" s="12"/>
      <c r="I134" s="12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1.25" customHeight="1" x14ac:dyDescent="0.25">
      <c r="A135" s="5"/>
      <c r="B135" s="12"/>
      <c r="C135" s="12"/>
      <c r="D135" s="12"/>
      <c r="E135" s="12"/>
      <c r="F135" s="12"/>
      <c r="G135" s="12"/>
      <c r="H135" s="12"/>
      <c r="I135" s="12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1.25" customHeight="1" x14ac:dyDescent="0.25">
      <c r="A136" s="5"/>
      <c r="B136" s="12"/>
      <c r="C136" s="12"/>
      <c r="D136" s="12"/>
      <c r="E136" s="12"/>
      <c r="F136" s="12"/>
      <c r="G136" s="12"/>
      <c r="H136" s="12"/>
      <c r="I136" s="12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1.25" customHeight="1" x14ac:dyDescent="0.25">
      <c r="A137" s="5"/>
      <c r="B137" s="12"/>
      <c r="C137" s="12"/>
      <c r="D137" s="12"/>
      <c r="E137" s="12"/>
      <c r="F137" s="12"/>
      <c r="G137" s="12"/>
      <c r="H137" s="12"/>
      <c r="I137" s="12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1.25" customHeight="1" x14ac:dyDescent="0.25">
      <c r="A138" s="5"/>
      <c r="B138" s="12"/>
      <c r="C138" s="12"/>
      <c r="D138" s="12"/>
      <c r="E138" s="12"/>
      <c r="F138" s="12"/>
      <c r="G138" s="12"/>
      <c r="H138" s="12"/>
      <c r="I138" s="12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1.25" customHeight="1" x14ac:dyDescent="0.25">
      <c r="A139" s="5"/>
      <c r="B139" s="12"/>
      <c r="C139" s="12"/>
      <c r="D139" s="12"/>
      <c r="E139" s="12"/>
      <c r="F139" s="12"/>
      <c r="G139" s="12"/>
      <c r="H139" s="12"/>
      <c r="I139" s="12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1.25" customHeight="1" x14ac:dyDescent="0.25">
      <c r="A140" s="5"/>
      <c r="B140" s="12"/>
      <c r="C140" s="12"/>
      <c r="D140" s="12"/>
      <c r="E140" s="12"/>
      <c r="F140" s="12"/>
      <c r="G140" s="12"/>
      <c r="H140" s="12"/>
      <c r="I140" s="12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1.25" customHeight="1" x14ac:dyDescent="0.25">
      <c r="A141" s="5"/>
      <c r="B141" s="12"/>
      <c r="C141" s="12"/>
      <c r="D141" s="12"/>
      <c r="E141" s="12"/>
      <c r="F141" s="12"/>
      <c r="G141" s="12"/>
      <c r="H141" s="12"/>
      <c r="I141" s="12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1.25" customHeight="1" x14ac:dyDescent="0.25">
      <c r="A142" s="5"/>
      <c r="B142" s="12"/>
      <c r="C142" s="12"/>
      <c r="D142" s="12"/>
      <c r="E142" s="12"/>
      <c r="F142" s="12"/>
      <c r="G142" s="12"/>
      <c r="H142" s="12"/>
      <c r="I142" s="12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1.25" customHeight="1" x14ac:dyDescent="0.25">
      <c r="A143" s="5"/>
      <c r="B143" s="12"/>
      <c r="C143" s="12"/>
      <c r="D143" s="12"/>
      <c r="E143" s="12"/>
      <c r="F143" s="12"/>
      <c r="G143" s="12"/>
      <c r="H143" s="12"/>
      <c r="I143" s="12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1.25" customHeight="1" x14ac:dyDescent="0.25">
      <c r="A144" s="5"/>
      <c r="B144" s="12"/>
      <c r="C144" s="12"/>
      <c r="D144" s="12"/>
      <c r="E144" s="12"/>
      <c r="F144" s="12"/>
      <c r="G144" s="12"/>
      <c r="H144" s="12"/>
      <c r="I144" s="12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1.25" customHeight="1" x14ac:dyDescent="0.25">
      <c r="A145" s="5"/>
      <c r="B145" s="12"/>
      <c r="C145" s="12"/>
      <c r="D145" s="12"/>
      <c r="E145" s="12"/>
      <c r="F145" s="12"/>
      <c r="G145" s="12"/>
      <c r="H145" s="12"/>
      <c r="I145" s="12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1.25" customHeight="1" x14ac:dyDescent="0.25">
      <c r="A146" s="5"/>
      <c r="B146" s="12"/>
      <c r="C146" s="12"/>
      <c r="D146" s="12"/>
      <c r="E146" s="12"/>
      <c r="F146" s="12"/>
      <c r="G146" s="12"/>
      <c r="H146" s="12"/>
      <c r="I146" s="12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1.25" customHeight="1" x14ac:dyDescent="0.25">
      <c r="A147" s="5"/>
      <c r="B147" s="12"/>
      <c r="C147" s="12"/>
      <c r="D147" s="12"/>
      <c r="E147" s="12"/>
      <c r="F147" s="12"/>
      <c r="G147" s="12"/>
      <c r="H147" s="12"/>
      <c r="I147" s="12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1.25" customHeight="1" x14ac:dyDescent="0.25">
      <c r="A148" s="5"/>
      <c r="B148" s="12"/>
      <c r="C148" s="12"/>
      <c r="D148" s="12"/>
      <c r="E148" s="12"/>
      <c r="F148" s="12"/>
      <c r="G148" s="12"/>
      <c r="H148" s="12"/>
      <c r="I148" s="12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1.25" customHeight="1" x14ac:dyDescent="0.25">
      <c r="A149" s="5"/>
      <c r="B149" s="12"/>
      <c r="C149" s="12"/>
      <c r="D149" s="12"/>
      <c r="E149" s="12"/>
      <c r="F149" s="12"/>
      <c r="G149" s="12"/>
      <c r="H149" s="12"/>
      <c r="I149" s="12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1.25" customHeight="1" x14ac:dyDescent="0.25">
      <c r="A150" s="5"/>
      <c r="B150" s="12"/>
      <c r="C150" s="12"/>
      <c r="D150" s="12"/>
      <c r="E150" s="12"/>
      <c r="F150" s="12"/>
      <c r="G150" s="12"/>
      <c r="H150" s="12"/>
      <c r="I150" s="12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1.25" customHeight="1" x14ac:dyDescent="0.25">
      <c r="A151" s="5"/>
      <c r="B151" s="12"/>
      <c r="C151" s="12"/>
      <c r="D151" s="12"/>
      <c r="E151" s="12"/>
      <c r="F151" s="12"/>
      <c r="G151" s="12"/>
      <c r="H151" s="12"/>
      <c r="I151" s="12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1.25" customHeight="1" x14ac:dyDescent="0.25">
      <c r="A152" s="5"/>
      <c r="B152" s="12"/>
      <c r="C152" s="12"/>
      <c r="D152" s="12"/>
      <c r="E152" s="12"/>
      <c r="F152" s="12"/>
      <c r="G152" s="12"/>
      <c r="H152" s="12"/>
      <c r="I152" s="12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1.25" customHeight="1" x14ac:dyDescent="0.25">
      <c r="A153" s="5"/>
      <c r="B153" s="12"/>
      <c r="C153" s="12"/>
      <c r="D153" s="12"/>
      <c r="E153" s="12"/>
      <c r="F153" s="12"/>
      <c r="G153" s="12"/>
      <c r="H153" s="12"/>
      <c r="I153" s="12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1.25" customHeight="1" x14ac:dyDescent="0.25">
      <c r="A154" s="5"/>
      <c r="B154" s="12"/>
      <c r="C154" s="12"/>
      <c r="D154" s="12"/>
      <c r="E154" s="12"/>
      <c r="F154" s="12"/>
      <c r="G154" s="12"/>
      <c r="H154" s="12"/>
      <c r="I154" s="12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1.25" customHeight="1" x14ac:dyDescent="0.25">
      <c r="A155" s="5"/>
      <c r="B155" s="12"/>
      <c r="C155" s="12"/>
      <c r="D155" s="12"/>
      <c r="E155" s="12"/>
      <c r="F155" s="12"/>
      <c r="G155" s="12"/>
      <c r="H155" s="12"/>
      <c r="I155" s="12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1.25" customHeight="1" x14ac:dyDescent="0.25">
      <c r="A156" s="5"/>
      <c r="B156" s="12"/>
      <c r="C156" s="12"/>
      <c r="D156" s="12"/>
      <c r="E156" s="12"/>
      <c r="F156" s="12"/>
      <c r="G156" s="12"/>
      <c r="H156" s="12"/>
      <c r="I156" s="12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1.25" customHeight="1" x14ac:dyDescent="0.25">
      <c r="A157" s="5"/>
      <c r="B157" s="12"/>
      <c r="C157" s="12"/>
      <c r="D157" s="12"/>
      <c r="E157" s="12"/>
      <c r="F157" s="12"/>
      <c r="G157" s="12"/>
      <c r="H157" s="12"/>
      <c r="I157" s="12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1.25" customHeight="1" x14ac:dyDescent="0.25">
      <c r="A158" s="5"/>
      <c r="B158" s="12"/>
      <c r="C158" s="12"/>
      <c r="D158" s="12"/>
      <c r="E158" s="12"/>
      <c r="F158" s="12"/>
      <c r="G158" s="12"/>
      <c r="H158" s="12"/>
      <c r="I158" s="12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1.25" customHeight="1" x14ac:dyDescent="0.25">
      <c r="A159" s="5"/>
      <c r="B159" s="12"/>
      <c r="C159" s="12"/>
      <c r="D159" s="12"/>
      <c r="E159" s="12"/>
      <c r="F159" s="12"/>
      <c r="G159" s="12"/>
      <c r="H159" s="12"/>
      <c r="I159" s="12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1.25" customHeight="1" x14ac:dyDescent="0.25">
      <c r="A160" s="5"/>
      <c r="B160" s="12"/>
      <c r="C160" s="12"/>
      <c r="D160" s="12"/>
      <c r="E160" s="12"/>
      <c r="F160" s="12"/>
      <c r="G160" s="12"/>
      <c r="H160" s="12"/>
      <c r="I160" s="12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1.25" customHeight="1" x14ac:dyDescent="0.25">
      <c r="A161" s="5"/>
      <c r="B161" s="12"/>
      <c r="C161" s="12"/>
      <c r="D161" s="12"/>
      <c r="E161" s="12"/>
      <c r="F161" s="12"/>
      <c r="G161" s="12"/>
      <c r="H161" s="12"/>
      <c r="I161" s="12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1.25" customHeight="1" x14ac:dyDescent="0.25">
      <c r="A162" s="5"/>
      <c r="B162" s="12"/>
      <c r="C162" s="12"/>
      <c r="D162" s="12"/>
      <c r="E162" s="12"/>
      <c r="F162" s="12"/>
      <c r="G162" s="12"/>
      <c r="H162" s="12"/>
      <c r="I162" s="12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1.25" customHeight="1" x14ac:dyDescent="0.25">
      <c r="A163" s="5"/>
      <c r="B163" s="12"/>
      <c r="C163" s="12"/>
      <c r="D163" s="12"/>
      <c r="E163" s="12"/>
      <c r="F163" s="12"/>
      <c r="G163" s="12"/>
      <c r="H163" s="12"/>
      <c r="I163" s="12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1.25" customHeight="1" x14ac:dyDescent="0.25">
      <c r="A164" s="5"/>
      <c r="B164" s="12"/>
      <c r="C164" s="12"/>
      <c r="D164" s="12"/>
      <c r="E164" s="12"/>
      <c r="F164" s="12"/>
      <c r="G164" s="12"/>
      <c r="H164" s="12"/>
      <c r="I164" s="12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1.25" customHeight="1" x14ac:dyDescent="0.25">
      <c r="A165" s="5"/>
      <c r="B165" s="12"/>
      <c r="C165" s="12"/>
      <c r="D165" s="12"/>
      <c r="E165" s="12"/>
      <c r="F165" s="12"/>
      <c r="G165" s="12"/>
      <c r="H165" s="12"/>
      <c r="I165" s="12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1.25" customHeight="1" x14ac:dyDescent="0.25">
      <c r="A166" s="5"/>
      <c r="B166" s="12"/>
      <c r="C166" s="12"/>
      <c r="D166" s="12"/>
      <c r="E166" s="12"/>
      <c r="F166" s="12"/>
      <c r="G166" s="12"/>
      <c r="H166" s="12"/>
      <c r="I166" s="12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1.25" customHeight="1" x14ac:dyDescent="0.25">
      <c r="A167" s="5"/>
      <c r="B167" s="12"/>
      <c r="C167" s="12"/>
      <c r="D167" s="12"/>
      <c r="E167" s="12"/>
      <c r="F167" s="12"/>
      <c r="G167" s="12"/>
      <c r="H167" s="12"/>
      <c r="I167" s="12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1.25" customHeight="1" x14ac:dyDescent="0.25">
      <c r="A168" s="5"/>
      <c r="B168" s="12"/>
      <c r="C168" s="12"/>
      <c r="D168" s="12"/>
      <c r="E168" s="12"/>
      <c r="F168" s="12"/>
      <c r="G168" s="12"/>
      <c r="H168" s="12"/>
      <c r="I168" s="12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1.25" customHeight="1" x14ac:dyDescent="0.25">
      <c r="A169" s="5"/>
      <c r="B169" s="12"/>
      <c r="C169" s="12"/>
      <c r="D169" s="12"/>
      <c r="E169" s="12"/>
      <c r="F169" s="12"/>
      <c r="G169" s="12"/>
      <c r="H169" s="12"/>
      <c r="I169" s="12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1.25" customHeight="1" x14ac:dyDescent="0.25">
      <c r="A170" s="5"/>
      <c r="B170" s="12"/>
      <c r="C170" s="12"/>
      <c r="D170" s="12"/>
      <c r="E170" s="12"/>
      <c r="F170" s="12"/>
      <c r="G170" s="12"/>
      <c r="H170" s="12"/>
      <c r="I170" s="12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1.25" customHeight="1" x14ac:dyDescent="0.25">
      <c r="A171" s="5"/>
      <c r="B171" s="12"/>
      <c r="C171" s="12"/>
      <c r="D171" s="12"/>
      <c r="E171" s="12"/>
      <c r="F171" s="12"/>
      <c r="G171" s="12"/>
      <c r="H171" s="12"/>
      <c r="I171" s="12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1.25" customHeight="1" x14ac:dyDescent="0.25">
      <c r="A172" s="5"/>
      <c r="B172" s="12"/>
      <c r="C172" s="12"/>
      <c r="D172" s="12"/>
      <c r="E172" s="12"/>
      <c r="F172" s="12"/>
      <c r="G172" s="12"/>
      <c r="H172" s="12"/>
      <c r="I172" s="12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1.25" customHeight="1" x14ac:dyDescent="0.25">
      <c r="A173" s="5"/>
      <c r="B173" s="12"/>
      <c r="C173" s="12"/>
      <c r="D173" s="12"/>
      <c r="E173" s="12"/>
      <c r="F173" s="12"/>
      <c r="G173" s="12"/>
      <c r="H173" s="12"/>
      <c r="I173" s="12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1.25" customHeight="1" x14ac:dyDescent="0.25">
      <c r="A174" s="5"/>
      <c r="B174" s="12"/>
      <c r="C174" s="12"/>
      <c r="D174" s="12"/>
      <c r="E174" s="12"/>
      <c r="F174" s="12"/>
      <c r="G174" s="12"/>
      <c r="H174" s="12"/>
      <c r="I174" s="12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1.25" customHeight="1" x14ac:dyDescent="0.25">
      <c r="A175" s="5"/>
      <c r="B175" s="12"/>
      <c r="C175" s="12"/>
      <c r="D175" s="12"/>
      <c r="E175" s="12"/>
      <c r="F175" s="12"/>
      <c r="G175" s="12"/>
      <c r="H175" s="12"/>
      <c r="I175" s="12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1.25" customHeight="1" x14ac:dyDescent="0.25">
      <c r="A176" s="5"/>
      <c r="B176" s="12"/>
      <c r="C176" s="12"/>
      <c r="D176" s="12"/>
      <c r="E176" s="12"/>
      <c r="F176" s="12"/>
      <c r="G176" s="12"/>
      <c r="H176" s="12"/>
      <c r="I176" s="12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1.25" customHeight="1" x14ac:dyDescent="0.25">
      <c r="A177" s="5"/>
      <c r="B177" s="12"/>
      <c r="C177" s="12"/>
      <c r="D177" s="12"/>
      <c r="E177" s="12"/>
      <c r="F177" s="12"/>
      <c r="G177" s="12"/>
      <c r="H177" s="12"/>
      <c r="I177" s="12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1.25" customHeight="1" x14ac:dyDescent="0.25">
      <c r="A178" s="5"/>
      <c r="B178" s="12"/>
      <c r="C178" s="12"/>
      <c r="D178" s="12"/>
      <c r="E178" s="12"/>
      <c r="F178" s="12"/>
      <c r="G178" s="12"/>
      <c r="H178" s="12"/>
      <c r="I178" s="12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1.25" customHeight="1" x14ac:dyDescent="0.25">
      <c r="A179" s="5"/>
      <c r="B179" s="12"/>
      <c r="C179" s="12"/>
      <c r="D179" s="12"/>
      <c r="E179" s="12"/>
      <c r="F179" s="12"/>
      <c r="G179" s="12"/>
      <c r="H179" s="12"/>
      <c r="I179" s="12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1.25" customHeight="1" x14ac:dyDescent="0.25">
      <c r="A180" s="5"/>
      <c r="B180" s="12"/>
      <c r="C180" s="12"/>
      <c r="D180" s="12"/>
      <c r="E180" s="12"/>
      <c r="F180" s="12"/>
      <c r="G180" s="12"/>
      <c r="H180" s="12"/>
      <c r="I180" s="12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1.25" customHeight="1" x14ac:dyDescent="0.25">
      <c r="A181" s="5"/>
      <c r="B181" s="12"/>
      <c r="C181" s="12"/>
      <c r="D181" s="12"/>
      <c r="E181" s="12"/>
      <c r="F181" s="12"/>
      <c r="G181" s="12"/>
      <c r="H181" s="12"/>
      <c r="I181" s="12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1.25" customHeight="1" x14ac:dyDescent="0.25">
      <c r="A182" s="5"/>
      <c r="B182" s="12"/>
      <c r="C182" s="12"/>
      <c r="D182" s="12"/>
      <c r="E182" s="12"/>
      <c r="F182" s="12"/>
      <c r="G182" s="12"/>
      <c r="H182" s="12"/>
      <c r="I182" s="12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1.25" customHeight="1" x14ac:dyDescent="0.25">
      <c r="A183" s="5"/>
      <c r="B183" s="12"/>
      <c r="C183" s="12"/>
      <c r="D183" s="12"/>
      <c r="E183" s="12"/>
      <c r="F183" s="12"/>
      <c r="G183" s="12"/>
      <c r="H183" s="12"/>
      <c r="I183" s="12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1.25" customHeight="1" x14ac:dyDescent="0.25">
      <c r="A184" s="5"/>
      <c r="B184" s="12"/>
      <c r="C184" s="12"/>
      <c r="D184" s="12"/>
      <c r="E184" s="12"/>
      <c r="F184" s="12"/>
      <c r="G184" s="12"/>
      <c r="H184" s="12"/>
      <c r="I184" s="12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1.25" customHeight="1" x14ac:dyDescent="0.25">
      <c r="A185" s="5"/>
      <c r="B185" s="12"/>
      <c r="C185" s="12"/>
      <c r="D185" s="12"/>
      <c r="E185" s="12"/>
      <c r="F185" s="12"/>
      <c r="G185" s="12"/>
      <c r="H185" s="12"/>
      <c r="I185" s="12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1.25" customHeight="1" x14ac:dyDescent="0.25">
      <c r="A186" s="5"/>
      <c r="B186" s="12"/>
      <c r="C186" s="12"/>
      <c r="D186" s="12"/>
      <c r="E186" s="12"/>
      <c r="F186" s="12"/>
      <c r="G186" s="12"/>
      <c r="H186" s="12"/>
      <c r="I186" s="12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1.25" customHeight="1" x14ac:dyDescent="0.25">
      <c r="A187" s="5"/>
      <c r="B187" s="12"/>
      <c r="C187" s="12"/>
      <c r="D187" s="12"/>
      <c r="E187" s="12"/>
      <c r="F187" s="12"/>
      <c r="G187" s="12"/>
      <c r="H187" s="12"/>
      <c r="I187" s="12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1.25" customHeight="1" x14ac:dyDescent="0.25">
      <c r="A188" s="5"/>
      <c r="B188" s="12"/>
      <c r="C188" s="12"/>
      <c r="D188" s="12"/>
      <c r="E188" s="12"/>
      <c r="F188" s="12"/>
      <c r="G188" s="12"/>
      <c r="H188" s="12"/>
      <c r="I188" s="12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1.25" customHeight="1" x14ac:dyDescent="0.25">
      <c r="A189" s="5"/>
      <c r="B189" s="12"/>
      <c r="C189" s="12"/>
      <c r="D189" s="12"/>
      <c r="E189" s="12"/>
      <c r="F189" s="12"/>
      <c r="G189" s="12"/>
      <c r="H189" s="12"/>
      <c r="I189" s="12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1.25" customHeight="1" x14ac:dyDescent="0.25">
      <c r="A190" s="5"/>
      <c r="B190" s="12"/>
      <c r="C190" s="12"/>
      <c r="D190" s="12"/>
      <c r="E190" s="12"/>
      <c r="F190" s="12"/>
      <c r="G190" s="12"/>
      <c r="H190" s="12"/>
      <c r="I190" s="12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1.25" customHeight="1" x14ac:dyDescent="0.25">
      <c r="A191" s="5"/>
      <c r="B191" s="12"/>
      <c r="C191" s="12"/>
      <c r="D191" s="12"/>
      <c r="E191" s="12"/>
      <c r="F191" s="12"/>
      <c r="G191" s="12"/>
      <c r="H191" s="12"/>
      <c r="I191" s="12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1.25" customHeight="1" x14ac:dyDescent="0.25">
      <c r="A192" s="5"/>
      <c r="B192" s="12"/>
      <c r="C192" s="12"/>
      <c r="D192" s="12"/>
      <c r="E192" s="12"/>
      <c r="F192" s="12"/>
      <c r="G192" s="12"/>
      <c r="H192" s="12"/>
      <c r="I192" s="12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1.25" customHeight="1" x14ac:dyDescent="0.25">
      <c r="A193" s="5"/>
      <c r="B193" s="12"/>
      <c r="C193" s="12"/>
      <c r="D193" s="12"/>
      <c r="E193" s="12"/>
      <c r="F193" s="12"/>
      <c r="G193" s="12"/>
      <c r="H193" s="12"/>
      <c r="I193" s="12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1.25" customHeight="1" x14ac:dyDescent="0.25">
      <c r="A194" s="5"/>
      <c r="B194" s="12"/>
      <c r="C194" s="12"/>
      <c r="D194" s="12"/>
      <c r="E194" s="12"/>
      <c r="F194" s="12"/>
      <c r="G194" s="12"/>
      <c r="H194" s="12"/>
      <c r="I194" s="12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1.25" customHeight="1" x14ac:dyDescent="0.25">
      <c r="A195" s="5"/>
      <c r="B195" s="12"/>
      <c r="C195" s="12"/>
      <c r="D195" s="12"/>
      <c r="E195" s="12"/>
      <c r="F195" s="12"/>
      <c r="G195" s="12"/>
      <c r="H195" s="12"/>
      <c r="I195" s="12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1.25" customHeight="1" x14ac:dyDescent="0.25">
      <c r="A196" s="5"/>
      <c r="B196" s="12"/>
      <c r="C196" s="12"/>
      <c r="D196" s="12"/>
      <c r="E196" s="12"/>
      <c r="F196" s="12"/>
      <c r="G196" s="12"/>
      <c r="H196" s="12"/>
      <c r="I196" s="12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1.25" customHeight="1" x14ac:dyDescent="0.25">
      <c r="A197" s="5"/>
      <c r="B197" s="12"/>
      <c r="C197" s="12"/>
      <c r="D197" s="12"/>
      <c r="E197" s="12"/>
      <c r="F197" s="12"/>
      <c r="G197" s="12"/>
      <c r="H197" s="12"/>
      <c r="I197" s="12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1.25" customHeight="1" x14ac:dyDescent="0.25">
      <c r="A198" s="5"/>
      <c r="B198" s="12"/>
      <c r="C198" s="12"/>
      <c r="D198" s="12"/>
      <c r="E198" s="12"/>
      <c r="F198" s="12"/>
      <c r="G198" s="12"/>
      <c r="H198" s="12"/>
      <c r="I198" s="12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1.25" customHeight="1" x14ac:dyDescent="0.25">
      <c r="A199" s="5"/>
      <c r="B199" s="12"/>
      <c r="C199" s="12"/>
      <c r="D199" s="12"/>
      <c r="E199" s="12"/>
      <c r="F199" s="12"/>
      <c r="G199" s="12"/>
      <c r="H199" s="12"/>
      <c r="I199" s="12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1.25" customHeight="1" x14ac:dyDescent="0.25">
      <c r="A200" s="5"/>
      <c r="B200" s="12"/>
      <c r="C200" s="12"/>
      <c r="D200" s="12"/>
      <c r="E200" s="12"/>
      <c r="F200" s="12"/>
      <c r="G200" s="12"/>
      <c r="H200" s="12"/>
      <c r="I200" s="12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1.25" customHeight="1" x14ac:dyDescent="0.25">
      <c r="A201" s="5"/>
      <c r="B201" s="12"/>
      <c r="C201" s="12"/>
      <c r="D201" s="12"/>
      <c r="E201" s="12"/>
      <c r="F201" s="12"/>
      <c r="G201" s="12"/>
      <c r="H201" s="12"/>
      <c r="I201" s="12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1.25" customHeight="1" x14ac:dyDescent="0.25">
      <c r="A202" s="5"/>
      <c r="B202" s="12"/>
      <c r="C202" s="12"/>
      <c r="D202" s="12"/>
      <c r="E202" s="12"/>
      <c r="F202" s="12"/>
      <c r="G202" s="12"/>
      <c r="H202" s="12"/>
      <c r="I202" s="12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1.25" customHeight="1" x14ac:dyDescent="0.25">
      <c r="A203" s="5"/>
      <c r="B203" s="12"/>
      <c r="C203" s="12"/>
      <c r="D203" s="12"/>
      <c r="E203" s="12"/>
      <c r="F203" s="12"/>
      <c r="G203" s="12"/>
      <c r="H203" s="12"/>
      <c r="I203" s="12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1.25" customHeight="1" x14ac:dyDescent="0.25">
      <c r="A204" s="5"/>
      <c r="B204" s="12"/>
      <c r="C204" s="12"/>
      <c r="D204" s="12"/>
      <c r="E204" s="12"/>
      <c r="F204" s="12"/>
      <c r="G204" s="12"/>
      <c r="H204" s="12"/>
      <c r="I204" s="12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1.25" customHeight="1" x14ac:dyDescent="0.25">
      <c r="A205" s="5"/>
      <c r="B205" s="12"/>
      <c r="C205" s="12"/>
      <c r="D205" s="12"/>
      <c r="E205" s="12"/>
      <c r="F205" s="12"/>
      <c r="G205" s="12"/>
      <c r="H205" s="12"/>
      <c r="I205" s="12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1.25" customHeight="1" x14ac:dyDescent="0.25">
      <c r="A206" s="5"/>
      <c r="B206" s="12"/>
      <c r="C206" s="12"/>
      <c r="D206" s="12"/>
      <c r="E206" s="12"/>
      <c r="F206" s="12"/>
      <c r="G206" s="12"/>
      <c r="H206" s="12"/>
      <c r="I206" s="12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1.25" customHeight="1" x14ac:dyDescent="0.25">
      <c r="A207" s="5"/>
      <c r="B207" s="12"/>
      <c r="C207" s="12"/>
      <c r="D207" s="12"/>
      <c r="E207" s="12"/>
      <c r="F207" s="12"/>
      <c r="G207" s="12"/>
      <c r="H207" s="12"/>
      <c r="I207" s="12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1.25" customHeight="1" x14ac:dyDescent="0.25">
      <c r="A208" s="5"/>
      <c r="B208" s="12"/>
      <c r="C208" s="12"/>
      <c r="D208" s="12"/>
      <c r="E208" s="12"/>
      <c r="F208" s="12"/>
      <c r="G208" s="12"/>
      <c r="H208" s="12"/>
      <c r="I208" s="12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1.25" customHeight="1" x14ac:dyDescent="0.25">
      <c r="A209" s="5"/>
      <c r="B209" s="12"/>
      <c r="C209" s="12"/>
      <c r="D209" s="12"/>
      <c r="E209" s="12"/>
      <c r="F209" s="12"/>
      <c r="G209" s="12"/>
      <c r="H209" s="12"/>
      <c r="I209" s="12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1.25" customHeight="1" x14ac:dyDescent="0.25">
      <c r="A210" s="5"/>
      <c r="B210" s="12"/>
      <c r="C210" s="12"/>
      <c r="D210" s="12"/>
      <c r="E210" s="12"/>
      <c r="F210" s="12"/>
      <c r="G210" s="12"/>
      <c r="H210" s="12"/>
      <c r="I210" s="12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1.25" customHeight="1" x14ac:dyDescent="0.25">
      <c r="A211" s="5"/>
      <c r="B211" s="12"/>
      <c r="C211" s="12"/>
      <c r="D211" s="12"/>
      <c r="E211" s="12"/>
      <c r="F211" s="12"/>
      <c r="G211" s="12"/>
      <c r="H211" s="12"/>
      <c r="I211" s="12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1.25" customHeight="1" x14ac:dyDescent="0.25">
      <c r="A212" s="5"/>
      <c r="B212" s="12"/>
      <c r="C212" s="12"/>
      <c r="D212" s="12"/>
      <c r="E212" s="12"/>
      <c r="F212" s="12"/>
      <c r="G212" s="12"/>
      <c r="H212" s="12"/>
      <c r="I212" s="12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1.25" customHeight="1" x14ac:dyDescent="0.25">
      <c r="A213" s="5"/>
      <c r="B213" s="12"/>
      <c r="C213" s="12"/>
      <c r="D213" s="12"/>
      <c r="E213" s="12"/>
      <c r="F213" s="12"/>
      <c r="G213" s="12"/>
      <c r="H213" s="12"/>
      <c r="I213" s="12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1.25" customHeight="1" x14ac:dyDescent="0.25">
      <c r="A214" s="5"/>
      <c r="B214" s="12"/>
      <c r="C214" s="12"/>
      <c r="D214" s="12"/>
      <c r="E214" s="12"/>
      <c r="F214" s="12"/>
      <c r="G214" s="12"/>
      <c r="H214" s="12"/>
      <c r="I214" s="12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1.25" customHeight="1" x14ac:dyDescent="0.25">
      <c r="A215" s="5"/>
      <c r="B215" s="12"/>
      <c r="C215" s="12"/>
      <c r="D215" s="12"/>
      <c r="E215" s="12"/>
      <c r="F215" s="12"/>
      <c r="G215" s="12"/>
      <c r="H215" s="12"/>
      <c r="I215" s="12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1.25" customHeight="1" x14ac:dyDescent="0.25">
      <c r="A216" s="5"/>
      <c r="B216" s="12"/>
      <c r="C216" s="12"/>
      <c r="D216" s="12"/>
      <c r="E216" s="12"/>
      <c r="F216" s="12"/>
      <c r="G216" s="12"/>
      <c r="H216" s="12"/>
      <c r="I216" s="12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1.25" customHeight="1" x14ac:dyDescent="0.25">
      <c r="A217" s="5"/>
      <c r="B217" s="12"/>
      <c r="C217" s="12"/>
      <c r="D217" s="12"/>
      <c r="E217" s="12"/>
      <c r="F217" s="12"/>
      <c r="G217" s="12"/>
      <c r="H217" s="12"/>
      <c r="I217" s="12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1.25" customHeight="1" x14ac:dyDescent="0.25">
      <c r="A218" s="5"/>
      <c r="B218" s="12"/>
      <c r="C218" s="12"/>
      <c r="D218" s="12"/>
      <c r="E218" s="12"/>
      <c r="F218" s="12"/>
      <c r="G218" s="12"/>
      <c r="H218" s="12"/>
      <c r="I218" s="12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1.25" customHeight="1" x14ac:dyDescent="0.25">
      <c r="A219" s="5"/>
      <c r="B219" s="12"/>
      <c r="C219" s="12"/>
      <c r="D219" s="12"/>
      <c r="E219" s="12"/>
      <c r="F219" s="12"/>
      <c r="G219" s="12"/>
      <c r="H219" s="12"/>
      <c r="I219" s="12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1.25" customHeight="1" x14ac:dyDescent="0.25">
      <c r="A220" s="5"/>
      <c r="B220" s="12"/>
      <c r="C220" s="12"/>
      <c r="D220" s="12"/>
      <c r="E220" s="12"/>
      <c r="F220" s="12"/>
      <c r="G220" s="12"/>
      <c r="H220" s="12"/>
      <c r="I220" s="12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1.25" customHeight="1" x14ac:dyDescent="0.25">
      <c r="A221" s="5"/>
      <c r="B221" s="12"/>
      <c r="C221" s="12"/>
      <c r="D221" s="12"/>
      <c r="E221" s="12"/>
      <c r="F221" s="12"/>
      <c r="G221" s="12"/>
      <c r="H221" s="12"/>
      <c r="I221" s="12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1.25" customHeight="1" x14ac:dyDescent="0.25">
      <c r="A222" s="5"/>
      <c r="B222" s="12"/>
      <c r="C222" s="12"/>
      <c r="D222" s="12"/>
      <c r="E222" s="12"/>
      <c r="F222" s="12"/>
      <c r="G222" s="12"/>
      <c r="H222" s="12"/>
      <c r="I222" s="12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1.25" customHeight="1" x14ac:dyDescent="0.25">
      <c r="A223" s="5"/>
      <c r="B223" s="12"/>
      <c r="C223" s="12"/>
      <c r="D223" s="12"/>
      <c r="E223" s="12"/>
      <c r="F223" s="12"/>
      <c r="G223" s="12"/>
      <c r="H223" s="12"/>
      <c r="I223" s="12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1.25" customHeight="1" x14ac:dyDescent="0.25">
      <c r="A224" s="5"/>
      <c r="B224" s="12"/>
      <c r="C224" s="12"/>
      <c r="D224" s="12"/>
      <c r="E224" s="12"/>
      <c r="F224" s="12"/>
      <c r="G224" s="12"/>
      <c r="H224" s="12"/>
      <c r="I224" s="12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1.25" customHeight="1" x14ac:dyDescent="0.25">
      <c r="A225" s="5"/>
      <c r="B225" s="12"/>
      <c r="C225" s="12"/>
      <c r="D225" s="12"/>
      <c r="E225" s="12"/>
      <c r="F225" s="12"/>
      <c r="G225" s="12"/>
      <c r="H225" s="12"/>
      <c r="I225" s="12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1.25" customHeight="1" x14ac:dyDescent="0.25">
      <c r="A226" s="5"/>
      <c r="B226" s="12"/>
      <c r="C226" s="12"/>
      <c r="D226" s="12"/>
      <c r="E226" s="12"/>
      <c r="F226" s="12"/>
      <c r="G226" s="12"/>
      <c r="H226" s="12"/>
      <c r="I226" s="12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1.25" customHeight="1" x14ac:dyDescent="0.25">
      <c r="A227" s="5"/>
      <c r="B227" s="12"/>
      <c r="C227" s="12"/>
      <c r="D227" s="12"/>
      <c r="E227" s="12"/>
      <c r="F227" s="12"/>
      <c r="G227" s="12"/>
      <c r="H227" s="12"/>
      <c r="I227" s="12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1.25" customHeight="1" x14ac:dyDescent="0.25">
      <c r="A228" s="5"/>
      <c r="B228" s="12"/>
      <c r="C228" s="12"/>
      <c r="D228" s="12"/>
      <c r="E228" s="12"/>
      <c r="F228" s="12"/>
      <c r="G228" s="12"/>
      <c r="H228" s="12"/>
      <c r="I228" s="12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1.25" customHeight="1" x14ac:dyDescent="0.25">
      <c r="A229" s="5"/>
      <c r="B229" s="12"/>
      <c r="C229" s="12"/>
      <c r="D229" s="12"/>
      <c r="E229" s="12"/>
      <c r="F229" s="12"/>
      <c r="G229" s="12"/>
      <c r="H229" s="12"/>
      <c r="I229" s="12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1.25" customHeight="1" x14ac:dyDescent="0.25">
      <c r="A230" s="5"/>
      <c r="B230" s="12"/>
      <c r="C230" s="12"/>
      <c r="D230" s="12"/>
      <c r="E230" s="12"/>
      <c r="F230" s="12"/>
      <c r="G230" s="12"/>
      <c r="H230" s="12"/>
      <c r="I230" s="12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1.25" customHeight="1" x14ac:dyDescent="0.25">
      <c r="A231" s="5"/>
      <c r="B231" s="12"/>
      <c r="C231" s="12"/>
      <c r="D231" s="12"/>
      <c r="E231" s="12"/>
      <c r="F231" s="12"/>
      <c r="G231" s="12"/>
      <c r="H231" s="12"/>
      <c r="I231" s="12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1.25" customHeight="1" x14ac:dyDescent="0.25">
      <c r="A232" s="5"/>
      <c r="B232" s="12"/>
      <c r="C232" s="12"/>
      <c r="D232" s="12"/>
      <c r="E232" s="12"/>
      <c r="F232" s="12"/>
      <c r="G232" s="12"/>
      <c r="H232" s="12"/>
      <c r="I232" s="12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1.25" customHeight="1" x14ac:dyDescent="0.25">
      <c r="A233" s="5"/>
      <c r="B233" s="12"/>
      <c r="C233" s="12"/>
      <c r="D233" s="12"/>
      <c r="E233" s="12"/>
      <c r="F233" s="12"/>
      <c r="G233" s="12"/>
      <c r="H233" s="12"/>
      <c r="I233" s="12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1.25" customHeight="1" x14ac:dyDescent="0.25">
      <c r="A234" s="5"/>
      <c r="B234" s="12"/>
      <c r="C234" s="12"/>
      <c r="D234" s="12"/>
      <c r="E234" s="12"/>
      <c r="F234" s="12"/>
      <c r="G234" s="12"/>
      <c r="H234" s="12"/>
      <c r="I234" s="12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1.25" customHeight="1" x14ac:dyDescent="0.25">
      <c r="A235" s="5"/>
      <c r="B235" s="12"/>
      <c r="C235" s="12"/>
      <c r="D235" s="12"/>
      <c r="E235" s="12"/>
      <c r="F235" s="12"/>
      <c r="G235" s="12"/>
      <c r="H235" s="12"/>
      <c r="I235" s="12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1.25" customHeight="1" x14ac:dyDescent="0.25">
      <c r="A236" s="5"/>
      <c r="B236" s="12"/>
      <c r="C236" s="12"/>
      <c r="D236" s="12"/>
      <c r="E236" s="12"/>
      <c r="F236" s="12"/>
      <c r="G236" s="12"/>
      <c r="H236" s="12"/>
      <c r="I236" s="12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1.25" customHeight="1" x14ac:dyDescent="0.25">
      <c r="A237" s="5"/>
      <c r="B237" s="12"/>
      <c r="C237" s="12"/>
      <c r="D237" s="12"/>
      <c r="E237" s="12"/>
      <c r="F237" s="12"/>
      <c r="G237" s="12"/>
      <c r="H237" s="12"/>
      <c r="I237" s="12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1.25" customHeight="1" x14ac:dyDescent="0.25">
      <c r="A238" s="5"/>
      <c r="B238" s="12"/>
      <c r="C238" s="12"/>
      <c r="D238" s="12"/>
      <c r="E238" s="12"/>
      <c r="F238" s="12"/>
      <c r="G238" s="12"/>
      <c r="H238" s="12"/>
      <c r="I238" s="12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1.25" customHeight="1" x14ac:dyDescent="0.25">
      <c r="A239" s="5"/>
      <c r="B239" s="12"/>
      <c r="C239" s="12"/>
      <c r="D239" s="12"/>
      <c r="E239" s="12"/>
      <c r="F239" s="12"/>
      <c r="G239" s="12"/>
      <c r="H239" s="12"/>
      <c r="I239" s="12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1.25" customHeight="1" x14ac:dyDescent="0.25">
      <c r="A240" s="5"/>
      <c r="B240" s="12"/>
      <c r="C240" s="12"/>
      <c r="D240" s="12"/>
      <c r="E240" s="12"/>
      <c r="F240" s="12"/>
      <c r="G240" s="12"/>
      <c r="H240" s="12"/>
      <c r="I240" s="12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1.25" customHeight="1" x14ac:dyDescent="0.25">
      <c r="A241" s="5"/>
      <c r="B241" s="12"/>
      <c r="C241" s="12"/>
      <c r="D241" s="12"/>
      <c r="E241" s="12"/>
      <c r="F241" s="12"/>
      <c r="G241" s="12"/>
      <c r="H241" s="12"/>
      <c r="I241" s="12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1.25" customHeight="1" x14ac:dyDescent="0.25">
      <c r="A242" s="5"/>
      <c r="B242" s="12"/>
      <c r="C242" s="12"/>
      <c r="D242" s="12"/>
      <c r="E242" s="12"/>
      <c r="F242" s="12"/>
      <c r="G242" s="12"/>
      <c r="H242" s="12"/>
      <c r="I242" s="12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1.25" customHeight="1" x14ac:dyDescent="0.25">
      <c r="A243" s="5"/>
      <c r="B243" s="12"/>
      <c r="C243" s="12"/>
      <c r="D243" s="12"/>
      <c r="E243" s="12"/>
      <c r="F243" s="12"/>
      <c r="G243" s="12"/>
      <c r="H243" s="12"/>
      <c r="I243" s="12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1.25" customHeight="1" x14ac:dyDescent="0.25">
      <c r="A244" s="5"/>
      <c r="B244" s="12"/>
      <c r="C244" s="12"/>
      <c r="D244" s="12"/>
      <c r="E244" s="12"/>
      <c r="F244" s="12"/>
      <c r="G244" s="12"/>
      <c r="H244" s="12"/>
      <c r="I244" s="12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1.25" customHeight="1" x14ac:dyDescent="0.25">
      <c r="A245" s="5"/>
      <c r="B245" s="12"/>
      <c r="C245" s="12"/>
      <c r="D245" s="12"/>
      <c r="E245" s="12"/>
      <c r="F245" s="12"/>
      <c r="G245" s="12"/>
      <c r="H245" s="12"/>
      <c r="I245" s="12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1.25" customHeight="1" x14ac:dyDescent="0.25">
      <c r="A246" s="5"/>
      <c r="B246" s="12"/>
      <c r="C246" s="12"/>
      <c r="D246" s="12"/>
      <c r="E246" s="12"/>
      <c r="F246" s="12"/>
      <c r="G246" s="12"/>
      <c r="H246" s="12"/>
      <c r="I246" s="12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1.25" customHeight="1" x14ac:dyDescent="0.25">
      <c r="A247" s="5"/>
      <c r="B247" s="12"/>
      <c r="C247" s="12"/>
      <c r="D247" s="12"/>
      <c r="E247" s="12"/>
      <c r="F247" s="12"/>
      <c r="G247" s="12"/>
      <c r="H247" s="12"/>
      <c r="I247" s="12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1.25" customHeight="1" x14ac:dyDescent="0.25">
      <c r="A248" s="5"/>
      <c r="B248" s="12"/>
      <c r="C248" s="12"/>
      <c r="D248" s="12"/>
      <c r="E248" s="12"/>
      <c r="F248" s="12"/>
      <c r="G248" s="12"/>
      <c r="H248" s="12"/>
      <c r="I248" s="12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1.25" customHeight="1" x14ac:dyDescent="0.25">
      <c r="A249" s="5"/>
      <c r="B249" s="12"/>
      <c r="C249" s="12"/>
      <c r="D249" s="12"/>
      <c r="E249" s="12"/>
      <c r="F249" s="12"/>
      <c r="G249" s="12"/>
      <c r="H249" s="12"/>
      <c r="I249" s="12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1.25" customHeight="1" x14ac:dyDescent="0.25">
      <c r="A250" s="5"/>
      <c r="B250" s="12"/>
      <c r="C250" s="12"/>
      <c r="D250" s="12"/>
      <c r="E250" s="12"/>
      <c r="F250" s="12"/>
      <c r="G250" s="12"/>
      <c r="H250" s="12"/>
      <c r="I250" s="12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1.25" customHeight="1" x14ac:dyDescent="0.25">
      <c r="A251" s="5"/>
      <c r="B251" s="12"/>
      <c r="C251" s="12"/>
      <c r="D251" s="12"/>
      <c r="E251" s="12"/>
      <c r="F251" s="12"/>
      <c r="G251" s="12"/>
      <c r="H251" s="12"/>
      <c r="I251" s="12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1.25" customHeight="1" x14ac:dyDescent="0.25">
      <c r="A252" s="5"/>
      <c r="B252" s="12"/>
      <c r="C252" s="12"/>
      <c r="D252" s="12"/>
      <c r="E252" s="12"/>
      <c r="F252" s="12"/>
      <c r="G252" s="12"/>
      <c r="H252" s="12"/>
      <c r="I252" s="12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1.25" customHeight="1" x14ac:dyDescent="0.25">
      <c r="A253" s="5"/>
      <c r="B253" s="12"/>
      <c r="C253" s="12"/>
      <c r="D253" s="12"/>
      <c r="E253" s="12"/>
      <c r="F253" s="12"/>
      <c r="G253" s="12"/>
      <c r="H253" s="12"/>
      <c r="I253" s="12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1.25" customHeight="1" x14ac:dyDescent="0.25">
      <c r="A254" s="5"/>
      <c r="B254" s="12"/>
      <c r="C254" s="12"/>
      <c r="D254" s="12"/>
      <c r="E254" s="12"/>
      <c r="F254" s="12"/>
      <c r="G254" s="12"/>
      <c r="H254" s="12"/>
      <c r="I254" s="12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1.25" customHeight="1" x14ac:dyDescent="0.25">
      <c r="A255" s="5"/>
      <c r="B255" s="12"/>
      <c r="C255" s="12"/>
      <c r="D255" s="12"/>
      <c r="E255" s="12"/>
      <c r="F255" s="12"/>
      <c r="G255" s="12"/>
      <c r="H255" s="12"/>
      <c r="I255" s="12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1.25" customHeight="1" x14ac:dyDescent="0.25">
      <c r="A256" s="5"/>
      <c r="B256" s="12"/>
      <c r="C256" s="12"/>
      <c r="D256" s="12"/>
      <c r="E256" s="12"/>
      <c r="F256" s="12"/>
      <c r="G256" s="12"/>
      <c r="H256" s="12"/>
      <c r="I256" s="12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1.25" customHeight="1" x14ac:dyDescent="0.25">
      <c r="A257" s="5"/>
      <c r="B257" s="12"/>
      <c r="C257" s="12"/>
      <c r="D257" s="12"/>
      <c r="E257" s="12"/>
      <c r="F257" s="12"/>
      <c r="G257" s="12"/>
      <c r="H257" s="12"/>
      <c r="I257" s="12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1.25" customHeight="1" x14ac:dyDescent="0.25">
      <c r="A258" s="5"/>
      <c r="B258" s="12"/>
      <c r="C258" s="12"/>
      <c r="D258" s="12"/>
      <c r="E258" s="12"/>
      <c r="F258" s="12"/>
      <c r="G258" s="12"/>
      <c r="H258" s="12"/>
      <c r="I258" s="12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1.25" customHeight="1" x14ac:dyDescent="0.25">
      <c r="A259" s="5"/>
      <c r="B259" s="12"/>
      <c r="C259" s="12"/>
      <c r="D259" s="12"/>
      <c r="E259" s="12"/>
      <c r="F259" s="12"/>
      <c r="G259" s="12"/>
      <c r="H259" s="12"/>
      <c r="I259" s="12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1.25" customHeight="1" x14ac:dyDescent="0.25">
      <c r="A260" s="5"/>
      <c r="B260" s="12"/>
      <c r="C260" s="12"/>
      <c r="D260" s="12"/>
      <c r="E260" s="12"/>
      <c r="F260" s="12"/>
      <c r="G260" s="12"/>
      <c r="H260" s="12"/>
      <c r="I260" s="12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1.25" customHeight="1" x14ac:dyDescent="0.25">
      <c r="A261" s="5"/>
      <c r="B261" s="12"/>
      <c r="C261" s="12"/>
      <c r="D261" s="12"/>
      <c r="E261" s="12"/>
      <c r="F261" s="12"/>
      <c r="G261" s="12"/>
      <c r="H261" s="12"/>
      <c r="I261" s="12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1.25" customHeight="1" x14ac:dyDescent="0.25">
      <c r="A262" s="5"/>
      <c r="B262" s="12"/>
      <c r="C262" s="12"/>
      <c r="D262" s="12"/>
      <c r="E262" s="12"/>
      <c r="F262" s="12"/>
      <c r="G262" s="12"/>
      <c r="H262" s="12"/>
      <c r="I262" s="12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1.25" customHeight="1" x14ac:dyDescent="0.25">
      <c r="A263" s="5"/>
      <c r="B263" s="12"/>
      <c r="C263" s="12"/>
      <c r="D263" s="12"/>
      <c r="E263" s="12"/>
      <c r="F263" s="12"/>
      <c r="G263" s="12"/>
      <c r="H263" s="12"/>
      <c r="I263" s="12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1.25" customHeight="1" x14ac:dyDescent="0.25">
      <c r="A264" s="5"/>
      <c r="B264" s="12"/>
      <c r="C264" s="12"/>
      <c r="D264" s="12"/>
      <c r="E264" s="12"/>
      <c r="F264" s="12"/>
      <c r="G264" s="12"/>
      <c r="H264" s="12"/>
      <c r="I264" s="12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1.25" customHeight="1" x14ac:dyDescent="0.25">
      <c r="A265" s="5"/>
      <c r="B265" s="12"/>
      <c r="C265" s="12"/>
      <c r="D265" s="12"/>
      <c r="E265" s="12"/>
      <c r="F265" s="12"/>
      <c r="G265" s="12"/>
      <c r="H265" s="12"/>
      <c r="I265" s="12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1.25" customHeight="1" x14ac:dyDescent="0.25">
      <c r="A266" s="5"/>
      <c r="B266" s="12"/>
      <c r="C266" s="12"/>
      <c r="D266" s="12"/>
      <c r="E266" s="12"/>
      <c r="F266" s="12"/>
      <c r="G266" s="12"/>
      <c r="H266" s="12"/>
      <c r="I266" s="12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1.25" customHeight="1" x14ac:dyDescent="0.25">
      <c r="A267" s="5"/>
      <c r="B267" s="12"/>
      <c r="C267" s="12"/>
      <c r="D267" s="12"/>
      <c r="E267" s="12"/>
      <c r="F267" s="12"/>
      <c r="G267" s="12"/>
      <c r="H267" s="12"/>
      <c r="I267" s="12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1.25" customHeight="1" x14ac:dyDescent="0.25">
      <c r="A268" s="5"/>
      <c r="B268" s="12"/>
      <c r="C268" s="12"/>
      <c r="D268" s="12"/>
      <c r="E268" s="12"/>
      <c r="F268" s="12"/>
      <c r="G268" s="12"/>
      <c r="H268" s="12"/>
      <c r="I268" s="12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1.25" customHeight="1" x14ac:dyDescent="0.25">
      <c r="A269" s="5"/>
      <c r="B269" s="12"/>
      <c r="C269" s="12"/>
      <c r="D269" s="12"/>
      <c r="E269" s="12"/>
      <c r="F269" s="12"/>
      <c r="G269" s="12"/>
      <c r="H269" s="12"/>
      <c r="I269" s="12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1.25" customHeight="1" x14ac:dyDescent="0.25">
      <c r="A270" s="5"/>
      <c r="B270" s="12"/>
      <c r="C270" s="12"/>
      <c r="D270" s="12"/>
      <c r="E270" s="12"/>
      <c r="F270" s="12"/>
      <c r="G270" s="12"/>
      <c r="H270" s="12"/>
      <c r="I270" s="12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1.25" customHeight="1" x14ac:dyDescent="0.25">
      <c r="A271" s="5"/>
      <c r="B271" s="12"/>
      <c r="C271" s="12"/>
      <c r="D271" s="12"/>
      <c r="E271" s="12"/>
      <c r="F271" s="12"/>
      <c r="G271" s="12"/>
      <c r="H271" s="12"/>
      <c r="I271" s="12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1.25" customHeight="1" x14ac:dyDescent="0.25">
      <c r="A272" s="5"/>
      <c r="B272" s="12"/>
      <c r="C272" s="12"/>
      <c r="D272" s="12"/>
      <c r="E272" s="12"/>
      <c r="F272" s="12"/>
      <c r="G272" s="12"/>
      <c r="H272" s="12"/>
      <c r="I272" s="12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1.25" customHeight="1" x14ac:dyDescent="0.25">
      <c r="A273" s="5"/>
      <c r="B273" s="12"/>
      <c r="C273" s="12"/>
      <c r="D273" s="12"/>
      <c r="E273" s="12"/>
      <c r="F273" s="12"/>
      <c r="G273" s="12"/>
      <c r="H273" s="12"/>
      <c r="I273" s="12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1.25" customHeight="1" x14ac:dyDescent="0.25">
      <c r="A274" s="5"/>
      <c r="B274" s="12"/>
      <c r="C274" s="12"/>
      <c r="D274" s="12"/>
      <c r="E274" s="12"/>
      <c r="F274" s="12"/>
      <c r="G274" s="12"/>
      <c r="H274" s="12"/>
      <c r="I274" s="12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1.25" customHeight="1" x14ac:dyDescent="0.25">
      <c r="A275" s="5"/>
      <c r="B275" s="12"/>
      <c r="C275" s="12"/>
      <c r="D275" s="12"/>
      <c r="E275" s="12"/>
      <c r="F275" s="12"/>
      <c r="G275" s="12"/>
      <c r="H275" s="12"/>
      <c r="I275" s="12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1.25" customHeight="1" x14ac:dyDescent="0.25">
      <c r="A276" s="5"/>
      <c r="B276" s="12"/>
      <c r="C276" s="12"/>
      <c r="D276" s="12"/>
      <c r="E276" s="12"/>
      <c r="F276" s="12"/>
      <c r="G276" s="12"/>
      <c r="H276" s="12"/>
      <c r="I276" s="12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25"/>
    <row r="278" spans="1:26" ht="15.75" customHeight="1" x14ac:dyDescent="0.25"/>
    <row r="279" spans="1:26" ht="15.75" customHeight="1" x14ac:dyDescent="0.25"/>
    <row r="280" spans="1:26" ht="15.75" customHeight="1" x14ac:dyDescent="0.25"/>
    <row r="281" spans="1:26" ht="15.75" customHeight="1" x14ac:dyDescent="0.25"/>
    <row r="282" spans="1:26" ht="15.75" customHeight="1" x14ac:dyDescent="0.25"/>
    <row r="283" spans="1:26" ht="15.75" customHeight="1" x14ac:dyDescent="0.25"/>
    <row r="284" spans="1:26" ht="15.75" customHeight="1" x14ac:dyDescent="0.25"/>
    <row r="285" spans="1:26" ht="15.75" customHeight="1" x14ac:dyDescent="0.25"/>
    <row r="286" spans="1:26" ht="15.75" customHeight="1" x14ac:dyDescent="0.25"/>
    <row r="287" spans="1:26" ht="15.75" customHeight="1" x14ac:dyDescent="0.25"/>
    <row r="288" spans="1:26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40585159031481299" right="0.34003781891241092" top="0.5703860188208183" bottom="0.55941705692041788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4.44140625" defaultRowHeight="15" customHeight="1" x14ac:dyDescent="0.25"/>
  <cols>
    <col min="1" max="1" width="32.33203125" customWidth="1"/>
    <col min="2" max="2" width="12.109375" customWidth="1"/>
    <col min="3" max="3" width="13.109375" customWidth="1"/>
    <col min="4" max="4" width="14.88671875" customWidth="1"/>
    <col min="5" max="5" width="13" customWidth="1"/>
    <col min="6" max="6" width="12.33203125" customWidth="1"/>
    <col min="7" max="7" width="11.88671875" customWidth="1"/>
    <col min="8" max="8" width="11.109375" customWidth="1"/>
    <col min="9" max="9" width="12.5546875" customWidth="1"/>
    <col min="10" max="10" width="9.88671875" customWidth="1"/>
    <col min="11" max="11" width="11.33203125" customWidth="1"/>
    <col min="12" max="26" width="8.6640625" customWidth="1"/>
  </cols>
  <sheetData>
    <row r="1" spans="1:26" ht="11.25" customHeight="1" x14ac:dyDescent="0.25">
      <c r="A1" s="6" t="s">
        <v>75</v>
      </c>
      <c r="B1" s="2"/>
      <c r="C1" s="3"/>
      <c r="D1" s="3"/>
      <c r="E1" s="3"/>
      <c r="F1" s="3"/>
      <c r="G1" s="3"/>
      <c r="H1" s="3"/>
      <c r="I1" s="3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1.25" customHeight="1" x14ac:dyDescent="0.25">
      <c r="A2" s="6" t="s">
        <v>1</v>
      </c>
      <c r="B2" s="3"/>
      <c r="C2" s="3"/>
      <c r="D2" s="3"/>
      <c r="E2" s="3"/>
      <c r="F2" s="3"/>
      <c r="G2" s="3"/>
      <c r="H2" s="3"/>
      <c r="I2" s="3"/>
      <c r="J2" s="4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1.25" customHeight="1" x14ac:dyDescent="0.25">
      <c r="A3" s="4" t="s">
        <v>2</v>
      </c>
      <c r="B3" s="3"/>
      <c r="C3" s="3"/>
      <c r="D3" s="3"/>
      <c r="E3" s="3"/>
      <c r="F3" s="3">
        <v>10002.77</v>
      </c>
      <c r="G3" s="3"/>
      <c r="H3" s="3"/>
      <c r="I3" s="3"/>
      <c r="J3" s="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1.25" customHeight="1" x14ac:dyDescent="0.25">
      <c r="A4" s="4"/>
      <c r="B4" s="3"/>
      <c r="C4" s="2" t="s">
        <v>3</v>
      </c>
      <c r="D4" s="2"/>
      <c r="E4" s="2">
        <f>F3/2</f>
        <v>5001.3850000000002</v>
      </c>
      <c r="F4" s="3"/>
      <c r="G4" s="3"/>
      <c r="H4" s="3"/>
      <c r="I4" s="3"/>
      <c r="J4" s="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1.25" customHeight="1" x14ac:dyDescent="0.25">
      <c r="A5" s="4"/>
      <c r="B5" s="3"/>
      <c r="C5" s="2" t="s">
        <v>4</v>
      </c>
      <c r="D5" s="2"/>
      <c r="E5" s="2">
        <f>F3/2</f>
        <v>5001.3850000000002</v>
      </c>
      <c r="F5" s="3"/>
      <c r="G5" s="3"/>
      <c r="H5" s="3"/>
      <c r="I5" s="3"/>
      <c r="J5" s="4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1.25" customHeight="1" x14ac:dyDescent="0.25">
      <c r="A6" s="4" t="s">
        <v>5</v>
      </c>
      <c r="B6" s="3"/>
      <c r="C6" s="3"/>
      <c r="D6" s="3"/>
      <c r="E6" s="3"/>
      <c r="F6" s="3">
        <v>14.5</v>
      </c>
      <c r="G6" s="3"/>
      <c r="H6" s="3"/>
      <c r="I6" s="3"/>
      <c r="J6" s="4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1.25" customHeight="1" x14ac:dyDescent="0.25">
      <c r="A7" s="4" t="s">
        <v>7</v>
      </c>
      <c r="B7" s="3"/>
      <c r="C7" s="3"/>
      <c r="D7" s="3"/>
      <c r="E7" s="3"/>
      <c r="F7" s="3">
        <v>12.5</v>
      </c>
      <c r="G7" s="3"/>
      <c r="H7" s="3"/>
      <c r="I7" s="3"/>
      <c r="J7" s="4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1.25" customHeight="1" x14ac:dyDescent="0.25">
      <c r="A8" s="4"/>
      <c r="B8" s="3"/>
      <c r="C8" s="3"/>
      <c r="D8" s="3"/>
      <c r="E8" s="3"/>
      <c r="F8" s="3"/>
      <c r="G8" s="3"/>
      <c r="H8" s="3"/>
      <c r="I8" s="3"/>
      <c r="J8" s="4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1.25" customHeight="1" x14ac:dyDescent="0.25">
      <c r="A9" s="4" t="s">
        <v>8</v>
      </c>
      <c r="B9" s="3"/>
      <c r="C9" s="3"/>
      <c r="D9" s="3"/>
      <c r="E9" s="3"/>
      <c r="F9" s="3">
        <v>2913.64</v>
      </c>
      <c r="G9" s="3"/>
      <c r="H9" s="3"/>
      <c r="I9" s="3"/>
      <c r="J9" s="4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1.25" customHeight="1" x14ac:dyDescent="0.25">
      <c r="A10" s="4"/>
      <c r="B10" s="3"/>
      <c r="C10" s="3"/>
      <c r="D10" s="3"/>
      <c r="E10" s="3"/>
      <c r="F10" s="12"/>
      <c r="G10" s="3"/>
      <c r="H10" s="3"/>
      <c r="I10" s="3"/>
      <c r="J10" s="4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1.25" customHeight="1" x14ac:dyDescent="0.25">
      <c r="A11" s="4"/>
      <c r="B11" s="3"/>
      <c r="C11" s="2" t="s">
        <v>76</v>
      </c>
      <c r="D11" s="2"/>
      <c r="E11" s="2">
        <f>(F9/23*10)</f>
        <v>1266.8</v>
      </c>
      <c r="F11" s="3"/>
      <c r="G11" s="3"/>
      <c r="H11" s="3"/>
      <c r="I11" s="3"/>
      <c r="J11" s="4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1.25" customHeight="1" x14ac:dyDescent="0.25">
      <c r="A12" s="4"/>
      <c r="B12" s="3"/>
      <c r="C12" s="2" t="s">
        <v>77</v>
      </c>
      <c r="D12" s="2"/>
      <c r="E12" s="2">
        <f>F9/23*13</f>
        <v>1646.84</v>
      </c>
      <c r="F12" s="3"/>
      <c r="G12" s="3"/>
      <c r="H12" s="3"/>
      <c r="I12" s="3"/>
      <c r="J12" s="4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1.25" customHeight="1" x14ac:dyDescent="0.25">
      <c r="A13" s="4" t="s">
        <v>63</v>
      </c>
      <c r="B13" s="3"/>
      <c r="C13" s="2"/>
      <c r="D13" s="3"/>
      <c r="E13" s="2"/>
      <c r="F13" s="3"/>
      <c r="G13" s="3"/>
      <c r="H13" s="3"/>
      <c r="I13" s="3"/>
      <c r="J13" s="4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1.25" customHeight="1" x14ac:dyDescent="0.25">
      <c r="A14" s="4" t="s">
        <v>14</v>
      </c>
      <c r="B14" s="3"/>
      <c r="C14" s="3"/>
      <c r="D14" s="3"/>
      <c r="E14" s="3"/>
      <c r="F14" s="3">
        <f>F3+F9+F13</f>
        <v>12916.41</v>
      </c>
      <c r="G14" s="3"/>
      <c r="H14" s="3"/>
      <c r="I14" s="3"/>
      <c r="J14" s="4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1.25" customHeight="1" x14ac:dyDescent="0.25">
      <c r="A15" s="4"/>
      <c r="B15" s="3"/>
      <c r="C15" s="3"/>
      <c r="D15" s="3"/>
      <c r="E15" s="3"/>
      <c r="F15" s="3"/>
      <c r="G15" s="3"/>
      <c r="H15" s="3"/>
      <c r="I15" s="3"/>
      <c r="J15" s="4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1.25" customHeight="1" x14ac:dyDescent="0.25">
      <c r="A16" s="6" t="s">
        <v>78</v>
      </c>
      <c r="B16" s="2"/>
      <c r="C16" s="3"/>
      <c r="D16" s="3"/>
      <c r="E16" s="3"/>
      <c r="F16" s="3"/>
      <c r="G16" s="3"/>
      <c r="H16" s="3"/>
      <c r="I16" s="3"/>
      <c r="J16" s="4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1.25" customHeight="1" x14ac:dyDescent="0.25">
      <c r="A17" s="6" t="s">
        <v>79</v>
      </c>
      <c r="B17" s="2"/>
      <c r="C17" s="3"/>
      <c r="D17" s="3"/>
      <c r="E17" s="3"/>
      <c r="F17" s="3"/>
      <c r="G17" s="3"/>
      <c r="H17" s="3"/>
      <c r="I17" s="3"/>
      <c r="J17" s="4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1.25" customHeight="1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1.25" customHeight="1" x14ac:dyDescent="0.25">
      <c r="A19" s="17" t="s">
        <v>16</v>
      </c>
      <c r="B19" s="18" t="s">
        <v>17</v>
      </c>
      <c r="C19" s="18" t="s">
        <v>80</v>
      </c>
      <c r="D19" s="18" t="s">
        <v>19</v>
      </c>
      <c r="E19" s="18" t="s">
        <v>20</v>
      </c>
      <c r="F19" s="18" t="s">
        <v>21</v>
      </c>
      <c r="G19" s="18" t="s">
        <v>22</v>
      </c>
      <c r="H19" s="18"/>
      <c r="I19" s="18" t="s">
        <v>24</v>
      </c>
      <c r="J19" s="19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1.25" customHeight="1" x14ac:dyDescent="0.25">
      <c r="A20" s="23" t="s">
        <v>81</v>
      </c>
      <c r="B20" s="2">
        <v>1266.8</v>
      </c>
      <c r="C20" s="3">
        <f>B20/5</f>
        <v>253.35999999999999</v>
      </c>
      <c r="D20" s="3">
        <f>E11/10*2</f>
        <v>253.35999999999999</v>
      </c>
      <c r="E20" s="3">
        <f>E11/10*2</f>
        <v>253.35999999999999</v>
      </c>
      <c r="F20" s="3">
        <f>E11/10*2</f>
        <v>253.35999999999999</v>
      </c>
      <c r="G20" s="3">
        <f>E11/10*2</f>
        <v>253.35999999999999</v>
      </c>
      <c r="H20" s="3"/>
      <c r="I20" s="3">
        <f t="shared" ref="I20:I24" si="0">C20+D20+E20+F20+G20+H20</f>
        <v>1266.8</v>
      </c>
      <c r="J20" s="21"/>
      <c r="K20" s="22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1.25" customHeight="1" x14ac:dyDescent="0.25">
      <c r="A21" s="23"/>
      <c r="B21" s="2"/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/>
      <c r="I21" s="3">
        <f t="shared" si="0"/>
        <v>0</v>
      </c>
      <c r="J21" s="21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1.25" customHeight="1" x14ac:dyDescent="0.25">
      <c r="A22" s="23"/>
      <c r="B22" s="2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/>
      <c r="I22" s="3">
        <f t="shared" si="0"/>
        <v>0</v>
      </c>
      <c r="J22" s="21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1.25" customHeight="1" x14ac:dyDescent="0.25">
      <c r="A23" s="23" t="s">
        <v>82</v>
      </c>
      <c r="B23" s="2">
        <f>E4</f>
        <v>5001.3850000000002</v>
      </c>
      <c r="C23" s="2">
        <f>E4/5</f>
        <v>1000.277</v>
      </c>
      <c r="D23" s="2">
        <f>E4/5</f>
        <v>1000.277</v>
      </c>
      <c r="E23" s="2">
        <f>E4/5</f>
        <v>1000.277</v>
      </c>
      <c r="F23" s="2">
        <f>E4/5</f>
        <v>1000.277</v>
      </c>
      <c r="G23" s="2">
        <f>E4/5</f>
        <v>1000.277</v>
      </c>
      <c r="H23" s="2"/>
      <c r="I23" s="3">
        <f t="shared" si="0"/>
        <v>5001.3850000000002</v>
      </c>
      <c r="J23" s="21"/>
      <c r="K23" s="24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1.25" customHeight="1" x14ac:dyDescent="0.25">
      <c r="A24" s="25"/>
      <c r="B24" s="3"/>
      <c r="C24" s="3"/>
      <c r="D24" s="3"/>
      <c r="E24" s="3"/>
      <c r="F24" s="3"/>
      <c r="G24" s="3"/>
      <c r="H24" s="3"/>
      <c r="I24" s="3">
        <f t="shared" si="0"/>
        <v>0</v>
      </c>
      <c r="J24" s="21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1.25" customHeight="1" x14ac:dyDescent="0.25">
      <c r="A25" s="23" t="s">
        <v>24</v>
      </c>
      <c r="B25" s="2"/>
      <c r="C25" s="3">
        <f t="shared" ref="C25:G25" si="1">SUM(C20:C24)</f>
        <v>1253.6369999999999</v>
      </c>
      <c r="D25" s="3">
        <f t="shared" si="1"/>
        <v>1253.6369999999999</v>
      </c>
      <c r="E25" s="3">
        <f t="shared" si="1"/>
        <v>1253.6369999999999</v>
      </c>
      <c r="F25" s="3">
        <f t="shared" si="1"/>
        <v>1253.6369999999999</v>
      </c>
      <c r="G25" s="3">
        <f t="shared" si="1"/>
        <v>1253.6369999999999</v>
      </c>
      <c r="H25" s="3"/>
      <c r="I25" s="3">
        <f>I20+I21+I22+I23+I24</f>
        <v>6268.1850000000004</v>
      </c>
      <c r="J25" s="21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1.25" customHeight="1" x14ac:dyDescent="0.25">
      <c r="A26" s="25"/>
      <c r="B26" s="3"/>
      <c r="C26" s="3"/>
      <c r="D26" s="3"/>
      <c r="E26" s="3"/>
      <c r="F26" s="3"/>
      <c r="G26" s="2" t="s">
        <v>26</v>
      </c>
      <c r="H26" s="2">
        <f>E11-I20</f>
        <v>0</v>
      </c>
      <c r="I26" s="3"/>
      <c r="J26" s="21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1.25" customHeight="1" x14ac:dyDescent="0.25">
      <c r="A27" s="26"/>
      <c r="B27" s="27"/>
      <c r="C27" s="27"/>
      <c r="D27" s="27"/>
      <c r="E27" s="27"/>
      <c r="F27" s="27"/>
      <c r="G27" s="28" t="s">
        <v>27</v>
      </c>
      <c r="H27" s="28">
        <f>E4-I21-I22-I23-I24</f>
        <v>0</v>
      </c>
      <c r="I27" s="27"/>
      <c r="J27" s="29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1.25" customHeight="1" x14ac:dyDescent="0.25">
      <c r="A28" s="5"/>
      <c r="B28" s="12"/>
      <c r="C28" s="12"/>
      <c r="D28" s="12"/>
      <c r="E28" s="12"/>
      <c r="F28" s="12"/>
      <c r="G28" s="12"/>
      <c r="H28" s="12"/>
      <c r="I28" s="12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1.25" customHeight="1" x14ac:dyDescent="0.25">
      <c r="A29" s="17" t="s">
        <v>28</v>
      </c>
      <c r="B29" s="18" t="s">
        <v>17</v>
      </c>
      <c r="C29" s="31" t="s">
        <v>83</v>
      </c>
      <c r="D29" s="31" t="s">
        <v>84</v>
      </c>
      <c r="E29" s="31" t="s">
        <v>31</v>
      </c>
      <c r="F29" s="31" t="s">
        <v>32</v>
      </c>
      <c r="G29" s="31" t="s">
        <v>33</v>
      </c>
      <c r="H29" s="31" t="s">
        <v>34</v>
      </c>
      <c r="I29" s="18" t="s">
        <v>24</v>
      </c>
      <c r="J29" s="19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1.25" customHeight="1" x14ac:dyDescent="0.25">
      <c r="A30" s="23" t="s">
        <v>85</v>
      </c>
      <c r="B30" s="2">
        <f>E12/12</f>
        <v>137.23666666666665</v>
      </c>
      <c r="C30" s="3">
        <f>B30*6</f>
        <v>823.41999999999985</v>
      </c>
      <c r="D30" s="3">
        <f>B30*1</f>
        <v>137.23666666666665</v>
      </c>
      <c r="E30" s="3">
        <f>B30*1</f>
        <v>137.23666666666665</v>
      </c>
      <c r="F30" s="3">
        <f>B30*2</f>
        <v>274.4733333333333</v>
      </c>
      <c r="G30" s="3">
        <f>B30*1</f>
        <v>137.23666666666665</v>
      </c>
      <c r="H30" s="3">
        <f>B30*1</f>
        <v>137.23666666666665</v>
      </c>
      <c r="I30" s="3">
        <f t="shared" ref="I30:I33" si="2">C30+D30+E30+F30+G30+H30</f>
        <v>1646.84</v>
      </c>
      <c r="J30" s="21"/>
      <c r="K30" s="22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1.25" customHeight="1" x14ac:dyDescent="0.25">
      <c r="A31" s="23"/>
      <c r="B31" s="2"/>
      <c r="C31" s="3"/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f t="shared" si="2"/>
        <v>0</v>
      </c>
      <c r="J31" s="21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1.25" customHeight="1" x14ac:dyDescent="0.25">
      <c r="A32" s="23" t="s">
        <v>36</v>
      </c>
      <c r="B32" s="2">
        <v>600</v>
      </c>
      <c r="C32" s="2">
        <v>600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f t="shared" si="2"/>
        <v>600</v>
      </c>
      <c r="J32" s="21"/>
      <c r="K32" s="22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1.25" customHeight="1" x14ac:dyDescent="0.25">
      <c r="A33" s="23" t="s">
        <v>37</v>
      </c>
      <c r="B33" s="2">
        <v>400</v>
      </c>
      <c r="C33" s="2">
        <v>400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f t="shared" si="2"/>
        <v>400</v>
      </c>
      <c r="J33" s="21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1.25" customHeight="1" x14ac:dyDescent="0.25">
      <c r="A34" s="23" t="s">
        <v>86</v>
      </c>
      <c r="B34" s="2">
        <v>300</v>
      </c>
      <c r="C34" s="2">
        <v>0</v>
      </c>
      <c r="D34" s="2">
        <v>300</v>
      </c>
      <c r="E34" s="2">
        <v>0</v>
      </c>
      <c r="F34" s="2"/>
      <c r="G34" s="2">
        <v>0</v>
      </c>
      <c r="H34" s="2">
        <v>0</v>
      </c>
      <c r="I34" s="2">
        <f>SUM(C34:H34)</f>
        <v>300</v>
      </c>
      <c r="J34" s="21"/>
      <c r="K34" s="22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1.25" customHeight="1" x14ac:dyDescent="0.25">
      <c r="A35" s="23" t="s">
        <v>87</v>
      </c>
      <c r="B35" s="2">
        <v>1000</v>
      </c>
      <c r="C35" s="3">
        <v>0</v>
      </c>
      <c r="D35" s="3">
        <v>0</v>
      </c>
      <c r="E35" s="3">
        <v>1000</v>
      </c>
      <c r="F35" s="3">
        <v>0</v>
      </c>
      <c r="G35" s="3"/>
      <c r="H35" s="3"/>
      <c r="I35" s="3">
        <f t="shared" ref="I35:I38" si="3">C35+D35+E35+F35+G35+H35</f>
        <v>1000</v>
      </c>
      <c r="J35" s="21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1.25" customHeight="1" x14ac:dyDescent="0.25">
      <c r="A36" s="23" t="s">
        <v>88</v>
      </c>
      <c r="B36" s="2">
        <v>1400</v>
      </c>
      <c r="C36" s="3">
        <v>1400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f t="shared" si="3"/>
        <v>1400</v>
      </c>
      <c r="J36" s="21"/>
      <c r="K36" s="22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1.25" customHeight="1" x14ac:dyDescent="0.25">
      <c r="A37" s="23" t="s">
        <v>41</v>
      </c>
      <c r="B37" s="2">
        <v>1200</v>
      </c>
      <c r="C37" s="3">
        <v>0</v>
      </c>
      <c r="D37" s="3">
        <v>0</v>
      </c>
      <c r="E37" s="3"/>
      <c r="F37" s="3">
        <v>400</v>
      </c>
      <c r="G37" s="3">
        <v>400</v>
      </c>
      <c r="H37" s="3">
        <v>400</v>
      </c>
      <c r="I37" s="3">
        <f t="shared" si="3"/>
        <v>1200</v>
      </c>
      <c r="J37" s="21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1.25" customHeight="1" x14ac:dyDescent="0.25">
      <c r="A38" s="23"/>
      <c r="B38" s="2"/>
      <c r="C38" s="3">
        <v>0</v>
      </c>
      <c r="D38" s="3"/>
      <c r="E38" s="3">
        <v>0</v>
      </c>
      <c r="F38" s="3">
        <v>0</v>
      </c>
      <c r="G38" s="3">
        <v>0</v>
      </c>
      <c r="H38" s="3">
        <v>0</v>
      </c>
      <c r="I38" s="3">
        <f t="shared" si="3"/>
        <v>0</v>
      </c>
      <c r="J38" s="21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1.25" customHeight="1" x14ac:dyDescent="0.25">
      <c r="A39" s="23"/>
      <c r="B39" s="2"/>
      <c r="C39" s="3"/>
      <c r="D39" s="3"/>
      <c r="E39" s="3">
        <f>B39*4</f>
        <v>0</v>
      </c>
      <c r="F39" s="3"/>
      <c r="G39" s="3"/>
      <c r="H39" s="3"/>
      <c r="I39" s="3">
        <f>E39</f>
        <v>0</v>
      </c>
      <c r="J39" s="21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1.25" customHeight="1" x14ac:dyDescent="0.25">
      <c r="A40" s="23" t="s">
        <v>24</v>
      </c>
      <c r="B40" s="2"/>
      <c r="C40" s="3">
        <f t="shared" ref="C40:H40" si="4">SUM(C30:C39)</f>
        <v>3223.42</v>
      </c>
      <c r="D40" s="3">
        <f t="shared" si="4"/>
        <v>437.23666666666668</v>
      </c>
      <c r="E40" s="3">
        <f t="shared" si="4"/>
        <v>1137.2366666666667</v>
      </c>
      <c r="F40" s="3">
        <f t="shared" si="4"/>
        <v>674.47333333333336</v>
      </c>
      <c r="G40" s="3">
        <f t="shared" si="4"/>
        <v>537.23666666666668</v>
      </c>
      <c r="H40" s="3">
        <f t="shared" si="4"/>
        <v>537.23666666666668</v>
      </c>
      <c r="I40" s="3">
        <f>I30+I31+I32+I33+I34+I35+I36+I37+I38+I39</f>
        <v>6546.84</v>
      </c>
      <c r="J40" s="21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1.25" customHeight="1" x14ac:dyDescent="0.25">
      <c r="A41" s="25"/>
      <c r="B41" s="3"/>
      <c r="C41" s="3"/>
      <c r="D41" s="3"/>
      <c r="E41" s="3"/>
      <c r="F41" s="3"/>
      <c r="G41" s="2" t="s">
        <v>26</v>
      </c>
      <c r="H41" s="2">
        <f>E12-I30-I31</f>
        <v>0</v>
      </c>
      <c r="I41" s="3"/>
      <c r="J41" s="21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1.25" customHeight="1" x14ac:dyDescent="0.25">
      <c r="A42" s="26"/>
      <c r="B42" s="27"/>
      <c r="C42" s="27"/>
      <c r="D42" s="27"/>
      <c r="E42" s="27"/>
      <c r="F42" s="27"/>
      <c r="G42" s="28" t="s">
        <v>27</v>
      </c>
      <c r="H42" s="28">
        <f>E5-I32-I33-I34-I35-I36-I37-I38</f>
        <v>101.38500000000022</v>
      </c>
      <c r="I42" s="27" t="s">
        <v>42</v>
      </c>
      <c r="J42" s="32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1.25" customHeight="1" x14ac:dyDescent="0.25">
      <c r="A43" s="33"/>
      <c r="B43" s="12"/>
      <c r="C43" s="5">
        <f>(C32+C33+C35+C36)/7</f>
        <v>342.85714285714283</v>
      </c>
      <c r="D43" s="12">
        <f>SUM(D32:D38)/2</f>
        <v>150</v>
      </c>
      <c r="E43" s="12">
        <f>SUM(E32:E38)/5</f>
        <v>200</v>
      </c>
      <c r="F43" s="12">
        <f t="shared" ref="F43:H43" si="5">SUM(F32:F38)/2</f>
        <v>200</v>
      </c>
      <c r="G43" s="12">
        <f t="shared" si="5"/>
        <v>200</v>
      </c>
      <c r="H43" s="12">
        <f t="shared" si="5"/>
        <v>200</v>
      </c>
      <c r="I43" s="12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1.25" customHeight="1" x14ac:dyDescent="0.25">
      <c r="A44" s="33"/>
      <c r="B44" s="12"/>
      <c r="C44" s="12"/>
      <c r="D44" s="12"/>
      <c r="E44" s="12"/>
      <c r="F44" s="12"/>
      <c r="G44" s="12"/>
      <c r="H44" s="12"/>
      <c r="I44" s="12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1.25" customHeight="1" x14ac:dyDescent="0.25">
      <c r="A45" s="5"/>
      <c r="B45" s="12"/>
      <c r="C45" s="12"/>
      <c r="D45" s="12"/>
      <c r="E45" s="12"/>
      <c r="F45" s="12"/>
      <c r="G45" s="12"/>
      <c r="H45" s="12"/>
      <c r="I45" s="12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1.25" customHeight="1" x14ac:dyDescent="0.25">
      <c r="A46" s="5" t="s">
        <v>67</v>
      </c>
      <c r="B46" s="12"/>
      <c r="C46" s="12"/>
      <c r="D46" s="12" t="s">
        <v>68</v>
      </c>
      <c r="E46" s="12"/>
      <c r="F46" s="12"/>
      <c r="G46" s="12"/>
      <c r="H46" s="12"/>
      <c r="I46" s="12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1.25" customHeight="1" x14ac:dyDescent="0.25">
      <c r="A47" s="5"/>
      <c r="B47" s="12"/>
      <c r="C47" s="12"/>
      <c r="D47" s="12"/>
      <c r="E47" s="12"/>
      <c r="F47" s="12"/>
      <c r="G47" s="12"/>
      <c r="H47" s="12"/>
      <c r="I47" s="12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1.25" customHeight="1" x14ac:dyDescent="0.25">
      <c r="A48" s="5"/>
      <c r="B48" s="12"/>
      <c r="C48" s="12"/>
      <c r="D48" s="12" t="s">
        <v>46</v>
      </c>
      <c r="E48" s="12"/>
      <c r="F48" s="12"/>
      <c r="G48" s="12"/>
      <c r="H48" s="12"/>
      <c r="I48" s="12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1.25" customHeight="1" x14ac:dyDescent="0.25">
      <c r="A49" s="5"/>
      <c r="B49" s="12"/>
      <c r="C49" s="12"/>
      <c r="D49" s="12" t="s">
        <v>48</v>
      </c>
      <c r="E49" s="12"/>
      <c r="F49" s="12"/>
      <c r="G49" s="12"/>
      <c r="H49" s="12"/>
      <c r="I49" s="12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1.25" customHeight="1" x14ac:dyDescent="0.25">
      <c r="A50" s="5" t="s">
        <v>45</v>
      </c>
      <c r="B50" s="12"/>
      <c r="C50" s="12"/>
      <c r="D50" s="12" t="s">
        <v>50</v>
      </c>
      <c r="E50" s="12"/>
      <c r="F50" s="12"/>
      <c r="G50" s="12"/>
      <c r="H50" s="12"/>
      <c r="I50" s="12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1.25" customHeight="1" x14ac:dyDescent="0.25">
      <c r="A51" s="5" t="s">
        <v>89</v>
      </c>
      <c r="B51" s="12"/>
      <c r="C51" s="12"/>
      <c r="D51" s="12" t="s">
        <v>52</v>
      </c>
      <c r="E51" s="12"/>
      <c r="F51" s="12"/>
      <c r="G51" s="12"/>
      <c r="H51" s="12"/>
      <c r="I51" s="12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1.25" customHeight="1" x14ac:dyDescent="0.25">
      <c r="A52" s="5"/>
      <c r="B52" s="12"/>
      <c r="C52" s="12"/>
      <c r="D52" s="12" t="s">
        <v>90</v>
      </c>
      <c r="E52" s="12"/>
      <c r="F52" s="12"/>
      <c r="G52" s="12"/>
      <c r="H52" s="12"/>
      <c r="I52" s="12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1.25" customHeight="1" x14ac:dyDescent="0.25">
      <c r="A53" s="5"/>
      <c r="B53" s="12"/>
      <c r="C53" s="12"/>
      <c r="D53" s="12"/>
      <c r="E53" s="12"/>
      <c r="F53" s="12"/>
      <c r="G53" s="12"/>
      <c r="H53" s="12"/>
      <c r="I53" s="12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1.25" customHeight="1" x14ac:dyDescent="0.25">
      <c r="A54" s="5"/>
      <c r="B54" s="12"/>
      <c r="C54" s="12"/>
      <c r="D54" s="12"/>
      <c r="E54" s="12"/>
      <c r="F54" s="12"/>
      <c r="G54" s="12"/>
      <c r="H54" s="12"/>
      <c r="I54" s="12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1.25" customHeight="1" x14ac:dyDescent="0.25">
      <c r="A55" s="5" t="s">
        <v>47</v>
      </c>
      <c r="B55" s="12"/>
      <c r="C55" s="12"/>
      <c r="D55" s="12" t="s">
        <v>91</v>
      </c>
      <c r="E55" s="12"/>
      <c r="F55" s="12"/>
      <c r="G55" s="12"/>
      <c r="H55" s="12"/>
      <c r="I55" s="12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1.25" customHeight="1" x14ac:dyDescent="0.25">
      <c r="A56" s="5" t="s">
        <v>49</v>
      </c>
      <c r="B56" s="12"/>
      <c r="C56" s="12"/>
      <c r="D56" s="12" t="s">
        <v>92</v>
      </c>
      <c r="E56" s="12"/>
      <c r="F56" s="12"/>
      <c r="G56" s="12"/>
      <c r="H56" s="12"/>
      <c r="I56" s="12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1.25" customHeight="1" x14ac:dyDescent="0.25">
      <c r="A57" s="5" t="s">
        <v>51</v>
      </c>
      <c r="B57" s="12"/>
      <c r="C57" s="12"/>
      <c r="D57" s="12"/>
      <c r="E57" s="12"/>
      <c r="F57" s="12"/>
      <c r="G57" s="12"/>
      <c r="H57" s="12"/>
      <c r="I57" s="12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1.25" customHeight="1" x14ac:dyDescent="0.25">
      <c r="A58" s="5"/>
      <c r="B58" s="12"/>
      <c r="C58" s="12"/>
      <c r="D58" s="12"/>
      <c r="E58" s="12"/>
      <c r="F58" s="12"/>
      <c r="G58" s="12"/>
      <c r="H58" s="12"/>
      <c r="I58" s="12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1.25" customHeight="1" x14ac:dyDescent="0.25">
      <c r="A59" s="5"/>
      <c r="B59" s="12"/>
      <c r="C59" s="12"/>
      <c r="D59" s="12"/>
      <c r="E59" s="12"/>
      <c r="F59" s="12"/>
      <c r="G59" s="12"/>
      <c r="H59" s="12"/>
      <c r="I59" s="12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1.25" customHeight="1" x14ac:dyDescent="0.25">
      <c r="A60" s="5" t="s">
        <v>53</v>
      </c>
      <c r="B60" s="12"/>
      <c r="C60" s="12"/>
      <c r="D60" s="12"/>
      <c r="E60" s="12"/>
      <c r="F60" s="12"/>
      <c r="G60" s="12"/>
      <c r="H60" s="12"/>
      <c r="I60" s="12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1.25" customHeight="1" x14ac:dyDescent="0.25">
      <c r="A61" s="5" t="s">
        <v>55</v>
      </c>
      <c r="B61" s="12"/>
      <c r="C61" s="12"/>
      <c r="D61" s="12"/>
      <c r="E61" s="12"/>
      <c r="F61" s="12"/>
      <c r="G61" s="12"/>
      <c r="H61" s="12"/>
      <c r="I61" s="12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1.25" customHeight="1" x14ac:dyDescent="0.25">
      <c r="A62" s="5"/>
      <c r="B62" s="12"/>
      <c r="C62" s="12"/>
      <c r="D62" s="12"/>
      <c r="E62" s="12"/>
      <c r="F62" s="12"/>
      <c r="G62" s="12"/>
      <c r="H62" s="12"/>
      <c r="I62" s="12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1.25" customHeight="1" x14ac:dyDescent="0.25">
      <c r="A63" s="5"/>
      <c r="B63" s="12"/>
      <c r="C63" s="12"/>
      <c r="D63" s="12" t="s">
        <v>54</v>
      </c>
      <c r="E63" s="12"/>
      <c r="F63" s="12"/>
      <c r="G63" s="12"/>
      <c r="H63" s="12"/>
      <c r="I63" s="12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1.25" customHeight="1" x14ac:dyDescent="0.25">
      <c r="A64" s="5"/>
      <c r="B64" s="12"/>
      <c r="C64" s="12"/>
      <c r="D64" s="12" t="s">
        <v>56</v>
      </c>
      <c r="E64" s="12"/>
      <c r="F64" s="12"/>
      <c r="G64" s="12"/>
      <c r="H64" s="12"/>
      <c r="I64" s="12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1.25" customHeight="1" x14ac:dyDescent="0.25">
      <c r="A65" s="5"/>
      <c r="B65" s="12"/>
      <c r="C65" s="12"/>
      <c r="D65" s="12"/>
      <c r="E65" s="12"/>
      <c r="F65" s="12"/>
      <c r="G65" s="12"/>
      <c r="H65" s="12"/>
      <c r="I65" s="12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1.25" customHeight="1" x14ac:dyDescent="0.25">
      <c r="A66" s="5"/>
      <c r="B66" s="12"/>
      <c r="C66" s="12"/>
      <c r="D66" s="12"/>
      <c r="E66" s="12"/>
      <c r="F66" s="12"/>
      <c r="G66" s="12"/>
      <c r="H66" s="12"/>
      <c r="I66" s="12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1.25" customHeight="1" x14ac:dyDescent="0.25">
      <c r="A67" s="5"/>
      <c r="B67" s="12"/>
      <c r="C67" s="12"/>
      <c r="D67" s="12" t="s">
        <v>57</v>
      </c>
      <c r="E67" s="12"/>
      <c r="F67" s="12"/>
      <c r="G67" s="12"/>
      <c r="H67" s="12"/>
      <c r="I67" s="12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1.25" customHeight="1" x14ac:dyDescent="0.25">
      <c r="A68" s="5"/>
      <c r="B68" s="12"/>
      <c r="C68" s="12"/>
      <c r="D68" s="12" t="s">
        <v>58</v>
      </c>
      <c r="E68" s="12"/>
      <c r="F68" s="12"/>
      <c r="G68" s="12"/>
      <c r="H68" s="12"/>
      <c r="I68" s="12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1.25" customHeight="1" x14ac:dyDescent="0.25">
      <c r="A69" s="5"/>
      <c r="B69" s="12"/>
      <c r="C69" s="12"/>
      <c r="D69" s="12"/>
      <c r="E69" s="12"/>
      <c r="F69" s="12"/>
      <c r="G69" s="12"/>
      <c r="H69" s="12"/>
      <c r="I69" s="12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1.25" customHeight="1" x14ac:dyDescent="0.25">
      <c r="A70" s="5"/>
      <c r="B70" s="12"/>
      <c r="C70" s="12"/>
      <c r="D70" s="12"/>
      <c r="E70" s="12"/>
      <c r="F70" s="12"/>
      <c r="G70" s="12"/>
      <c r="H70" s="12"/>
      <c r="I70" s="12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1.25" customHeight="1" x14ac:dyDescent="0.25">
      <c r="A71" s="5"/>
      <c r="B71" s="12"/>
      <c r="C71" s="12"/>
      <c r="D71" s="12" t="s">
        <v>74</v>
      </c>
      <c r="E71" s="12"/>
      <c r="F71" s="12"/>
      <c r="G71" s="12"/>
      <c r="H71" s="12"/>
      <c r="I71" s="12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1.25" customHeight="1" x14ac:dyDescent="0.25">
      <c r="A72" s="5"/>
      <c r="B72" s="12"/>
      <c r="C72" s="12"/>
      <c r="D72" s="12" t="s">
        <v>93</v>
      </c>
      <c r="E72" s="12"/>
      <c r="F72" s="12"/>
      <c r="G72" s="12"/>
      <c r="H72" s="12"/>
      <c r="I72" s="12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1.25" customHeight="1" x14ac:dyDescent="0.25">
      <c r="A73" s="5"/>
      <c r="B73" s="12"/>
      <c r="C73" s="12"/>
      <c r="D73" s="12"/>
      <c r="E73" s="12"/>
      <c r="F73" s="12"/>
      <c r="G73" s="12"/>
      <c r="H73" s="12"/>
      <c r="I73" s="12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1.25" customHeight="1" x14ac:dyDescent="0.25">
      <c r="A74" s="5"/>
      <c r="B74" s="12"/>
      <c r="C74" s="12"/>
      <c r="D74" s="12"/>
      <c r="E74" s="12"/>
      <c r="F74" s="12"/>
      <c r="G74" s="12"/>
      <c r="H74" s="12"/>
      <c r="I74" s="12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1.25" customHeight="1" x14ac:dyDescent="0.25">
      <c r="A75" s="5"/>
      <c r="B75" s="12"/>
      <c r="C75" s="12"/>
      <c r="D75" s="12"/>
      <c r="E75" s="12"/>
      <c r="F75" s="12"/>
      <c r="G75" s="12"/>
      <c r="H75" s="12"/>
      <c r="I75" s="12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1.25" customHeight="1" x14ac:dyDescent="0.25">
      <c r="A76" s="5"/>
      <c r="B76" s="12"/>
      <c r="C76" s="12"/>
      <c r="D76" s="12"/>
      <c r="E76" s="12"/>
      <c r="F76" s="12"/>
      <c r="G76" s="12"/>
      <c r="H76" s="12"/>
      <c r="I76" s="12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1.25" customHeight="1" x14ac:dyDescent="0.25">
      <c r="A77" s="5"/>
      <c r="B77" s="12"/>
      <c r="C77" s="12"/>
      <c r="D77" s="12"/>
      <c r="E77" s="12"/>
      <c r="F77" s="12"/>
      <c r="G77" s="12"/>
      <c r="H77" s="12"/>
      <c r="I77" s="12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1.25" customHeight="1" x14ac:dyDescent="0.25">
      <c r="A78" s="5"/>
      <c r="B78" s="12"/>
      <c r="C78" s="12"/>
      <c r="D78" s="12"/>
      <c r="E78" s="12"/>
      <c r="F78" s="12"/>
      <c r="G78" s="12"/>
      <c r="H78" s="12"/>
      <c r="I78" s="12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1.25" customHeight="1" x14ac:dyDescent="0.25">
      <c r="A79" s="5"/>
      <c r="B79" s="12"/>
      <c r="C79" s="12"/>
      <c r="D79" s="12"/>
      <c r="E79" s="12"/>
      <c r="F79" s="12"/>
      <c r="G79" s="12"/>
      <c r="H79" s="12"/>
      <c r="I79" s="12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1.25" customHeight="1" x14ac:dyDescent="0.25">
      <c r="A80" s="5"/>
      <c r="B80" s="12"/>
      <c r="C80" s="12"/>
      <c r="D80" s="12"/>
      <c r="E80" s="12"/>
      <c r="F80" s="12"/>
      <c r="G80" s="12"/>
      <c r="H80" s="12"/>
      <c r="I80" s="12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1.25" customHeight="1" x14ac:dyDescent="0.25">
      <c r="A81" s="5"/>
      <c r="B81" s="12"/>
      <c r="C81" s="12"/>
      <c r="D81" s="12"/>
      <c r="E81" s="12"/>
      <c r="F81" s="12"/>
      <c r="G81" s="12"/>
      <c r="H81" s="12"/>
      <c r="I81" s="12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1.25" customHeight="1" x14ac:dyDescent="0.25">
      <c r="A82" s="5"/>
      <c r="B82" s="12"/>
      <c r="C82" s="12"/>
      <c r="D82" s="12"/>
      <c r="E82" s="12"/>
      <c r="F82" s="12"/>
      <c r="G82" s="12"/>
      <c r="H82" s="12"/>
      <c r="I82" s="12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1.25" customHeight="1" x14ac:dyDescent="0.25">
      <c r="A83" s="5"/>
      <c r="B83" s="12"/>
      <c r="C83" s="12"/>
      <c r="D83" s="12"/>
      <c r="E83" s="12"/>
      <c r="F83" s="12"/>
      <c r="G83" s="12"/>
      <c r="H83" s="12"/>
      <c r="I83" s="12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1.25" customHeight="1" x14ac:dyDescent="0.25">
      <c r="A84" s="5"/>
      <c r="B84" s="12"/>
      <c r="C84" s="12"/>
      <c r="D84" s="12"/>
      <c r="E84" s="12"/>
      <c r="F84" s="12"/>
      <c r="G84" s="12"/>
      <c r="H84" s="12"/>
      <c r="I84" s="12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1.25" customHeight="1" x14ac:dyDescent="0.25">
      <c r="A85" s="5"/>
      <c r="B85" s="12"/>
      <c r="C85" s="12"/>
      <c r="D85" s="12"/>
      <c r="E85" s="12"/>
      <c r="F85" s="12"/>
      <c r="G85" s="12"/>
      <c r="H85" s="12"/>
      <c r="I85" s="12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1.25" customHeight="1" x14ac:dyDescent="0.25">
      <c r="A86" s="5"/>
      <c r="B86" s="12"/>
      <c r="C86" s="12"/>
      <c r="D86" s="12"/>
      <c r="E86" s="12"/>
      <c r="F86" s="12"/>
      <c r="G86" s="12"/>
      <c r="H86" s="12"/>
      <c r="I86" s="12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1.25" customHeight="1" x14ac:dyDescent="0.25">
      <c r="A87" s="5"/>
      <c r="B87" s="12"/>
      <c r="C87" s="12"/>
      <c r="D87" s="12"/>
      <c r="E87" s="12"/>
      <c r="F87" s="12"/>
      <c r="G87" s="12"/>
      <c r="H87" s="12"/>
      <c r="I87" s="12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1.25" customHeight="1" x14ac:dyDescent="0.25">
      <c r="A88" s="5"/>
      <c r="B88" s="12"/>
      <c r="C88" s="12"/>
      <c r="D88" s="12"/>
      <c r="E88" s="12"/>
      <c r="F88" s="12"/>
      <c r="G88" s="12"/>
      <c r="H88" s="12"/>
      <c r="I88" s="12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1.25" customHeight="1" x14ac:dyDescent="0.25">
      <c r="A89" s="5"/>
      <c r="B89" s="12"/>
      <c r="C89" s="12"/>
      <c r="D89" s="12"/>
      <c r="E89" s="12"/>
      <c r="F89" s="12"/>
      <c r="G89" s="12"/>
      <c r="H89" s="12"/>
      <c r="I89" s="12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1.25" customHeight="1" x14ac:dyDescent="0.25">
      <c r="A90" s="5"/>
      <c r="B90" s="12"/>
      <c r="C90" s="12"/>
      <c r="D90" s="12"/>
      <c r="E90" s="12"/>
      <c r="F90" s="12"/>
      <c r="G90" s="12"/>
      <c r="H90" s="12"/>
      <c r="I90" s="12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1.25" customHeight="1" x14ac:dyDescent="0.25">
      <c r="A91" s="5"/>
      <c r="B91" s="12"/>
      <c r="C91" s="12"/>
      <c r="D91" s="12"/>
      <c r="E91" s="12"/>
      <c r="F91" s="12"/>
      <c r="G91" s="12"/>
      <c r="H91" s="12"/>
      <c r="I91" s="12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1.25" customHeight="1" x14ac:dyDescent="0.25">
      <c r="A92" s="5"/>
      <c r="B92" s="12"/>
      <c r="C92" s="12"/>
      <c r="D92" s="12"/>
      <c r="E92" s="12"/>
      <c r="F92" s="12"/>
      <c r="G92" s="12"/>
      <c r="H92" s="12"/>
      <c r="I92" s="12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1.25" customHeight="1" x14ac:dyDescent="0.25">
      <c r="A93" s="5"/>
      <c r="B93" s="12"/>
      <c r="C93" s="12"/>
      <c r="D93" s="12"/>
      <c r="E93" s="12"/>
      <c r="F93" s="12"/>
      <c r="G93" s="12"/>
      <c r="H93" s="12"/>
      <c r="I93" s="12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1.25" customHeight="1" x14ac:dyDescent="0.25">
      <c r="A94" s="5"/>
      <c r="B94" s="12"/>
      <c r="C94" s="12"/>
      <c r="D94" s="12"/>
      <c r="E94" s="12"/>
      <c r="F94" s="12"/>
      <c r="G94" s="12"/>
      <c r="H94" s="12"/>
      <c r="I94" s="12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1.25" customHeight="1" x14ac:dyDescent="0.25">
      <c r="A95" s="5"/>
      <c r="B95" s="12"/>
      <c r="C95" s="12"/>
      <c r="D95" s="12"/>
      <c r="E95" s="12"/>
      <c r="F95" s="12"/>
      <c r="G95" s="12"/>
      <c r="H95" s="12"/>
      <c r="I95" s="12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1.25" customHeight="1" x14ac:dyDescent="0.25">
      <c r="A96" s="5"/>
      <c r="B96" s="12"/>
      <c r="C96" s="12"/>
      <c r="D96" s="12"/>
      <c r="E96" s="12"/>
      <c r="F96" s="12"/>
      <c r="G96" s="12"/>
      <c r="H96" s="12"/>
      <c r="I96" s="12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1.25" customHeight="1" x14ac:dyDescent="0.25">
      <c r="A97" s="5"/>
      <c r="B97" s="12"/>
      <c r="C97" s="12"/>
      <c r="D97" s="12"/>
      <c r="E97" s="12"/>
      <c r="F97" s="12"/>
      <c r="G97" s="12"/>
      <c r="H97" s="12"/>
      <c r="I97" s="12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1.25" customHeight="1" x14ac:dyDescent="0.25">
      <c r="A98" s="5"/>
      <c r="B98" s="12"/>
      <c r="C98" s="12"/>
      <c r="D98" s="12"/>
      <c r="E98" s="12"/>
      <c r="F98" s="12"/>
      <c r="G98" s="12"/>
      <c r="H98" s="12"/>
      <c r="I98" s="12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1.25" customHeight="1" x14ac:dyDescent="0.25">
      <c r="A99" s="5"/>
      <c r="B99" s="12"/>
      <c r="C99" s="12"/>
      <c r="D99" s="12"/>
      <c r="E99" s="12"/>
      <c r="F99" s="12"/>
      <c r="G99" s="12"/>
      <c r="H99" s="12"/>
      <c r="I99" s="12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1.25" customHeight="1" x14ac:dyDescent="0.25">
      <c r="A100" s="5"/>
      <c r="B100" s="12"/>
      <c r="C100" s="12"/>
      <c r="D100" s="12"/>
      <c r="E100" s="12"/>
      <c r="F100" s="12"/>
      <c r="G100" s="12"/>
      <c r="H100" s="12"/>
      <c r="I100" s="12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1.25" customHeight="1" x14ac:dyDescent="0.25">
      <c r="A101" s="5"/>
      <c r="B101" s="12"/>
      <c r="C101" s="12"/>
      <c r="D101" s="12"/>
      <c r="E101" s="12"/>
      <c r="F101" s="12"/>
      <c r="G101" s="12"/>
      <c r="H101" s="12"/>
      <c r="I101" s="12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1.25" customHeight="1" x14ac:dyDescent="0.25">
      <c r="A102" s="5"/>
      <c r="B102" s="12"/>
      <c r="C102" s="12"/>
      <c r="D102" s="12"/>
      <c r="E102" s="12"/>
      <c r="F102" s="12"/>
      <c r="G102" s="12"/>
      <c r="H102" s="12"/>
      <c r="I102" s="12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1.25" customHeight="1" x14ac:dyDescent="0.25">
      <c r="A103" s="5"/>
      <c r="B103" s="12"/>
      <c r="C103" s="12"/>
      <c r="D103" s="12"/>
      <c r="E103" s="12"/>
      <c r="F103" s="12"/>
      <c r="G103" s="12"/>
      <c r="H103" s="12"/>
      <c r="I103" s="12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1.25" customHeight="1" x14ac:dyDescent="0.25">
      <c r="A104" s="5"/>
      <c r="B104" s="12"/>
      <c r="C104" s="12"/>
      <c r="D104" s="12"/>
      <c r="E104" s="12"/>
      <c r="F104" s="12"/>
      <c r="G104" s="12"/>
      <c r="H104" s="12"/>
      <c r="I104" s="12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1.25" customHeight="1" x14ac:dyDescent="0.25">
      <c r="A105" s="5"/>
      <c r="B105" s="12"/>
      <c r="C105" s="12"/>
      <c r="D105" s="12"/>
      <c r="E105" s="12"/>
      <c r="F105" s="12"/>
      <c r="G105" s="12"/>
      <c r="H105" s="12"/>
      <c r="I105" s="12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1.25" customHeight="1" x14ac:dyDescent="0.25">
      <c r="A106" s="5"/>
      <c r="B106" s="12"/>
      <c r="C106" s="12"/>
      <c r="D106" s="12"/>
      <c r="E106" s="12"/>
      <c r="F106" s="12"/>
      <c r="G106" s="12"/>
      <c r="H106" s="12"/>
      <c r="I106" s="12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1.25" customHeight="1" x14ac:dyDescent="0.25">
      <c r="A107" s="5"/>
      <c r="B107" s="12"/>
      <c r="C107" s="12"/>
      <c r="D107" s="12"/>
      <c r="E107" s="12"/>
      <c r="F107" s="12"/>
      <c r="G107" s="12"/>
      <c r="H107" s="12"/>
      <c r="I107" s="12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1.25" customHeight="1" x14ac:dyDescent="0.25">
      <c r="A108" s="5"/>
      <c r="B108" s="12"/>
      <c r="C108" s="12"/>
      <c r="D108" s="12"/>
      <c r="E108" s="12"/>
      <c r="F108" s="12"/>
      <c r="G108" s="12"/>
      <c r="H108" s="12"/>
      <c r="I108" s="12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1.25" customHeight="1" x14ac:dyDescent="0.25">
      <c r="A109" s="5"/>
      <c r="B109" s="12"/>
      <c r="C109" s="12"/>
      <c r="D109" s="12"/>
      <c r="E109" s="12"/>
      <c r="F109" s="12"/>
      <c r="G109" s="12"/>
      <c r="H109" s="12"/>
      <c r="I109" s="12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1.25" customHeight="1" x14ac:dyDescent="0.25">
      <c r="A110" s="5"/>
      <c r="B110" s="12"/>
      <c r="C110" s="12"/>
      <c r="D110" s="12"/>
      <c r="E110" s="12"/>
      <c r="F110" s="12"/>
      <c r="G110" s="12"/>
      <c r="H110" s="12"/>
      <c r="I110" s="12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1.25" customHeight="1" x14ac:dyDescent="0.25">
      <c r="A111" s="5"/>
      <c r="B111" s="12"/>
      <c r="C111" s="12"/>
      <c r="D111" s="12"/>
      <c r="E111" s="12"/>
      <c r="F111" s="12"/>
      <c r="G111" s="12"/>
      <c r="H111" s="12"/>
      <c r="I111" s="12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1.25" customHeight="1" x14ac:dyDescent="0.25">
      <c r="A112" s="5"/>
      <c r="B112" s="12"/>
      <c r="C112" s="12"/>
      <c r="D112" s="12"/>
      <c r="E112" s="12"/>
      <c r="F112" s="12"/>
      <c r="G112" s="12"/>
      <c r="H112" s="12"/>
      <c r="I112" s="12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1.25" customHeight="1" x14ac:dyDescent="0.25">
      <c r="A113" s="5"/>
      <c r="B113" s="12"/>
      <c r="C113" s="12"/>
      <c r="D113" s="12"/>
      <c r="E113" s="12"/>
      <c r="F113" s="12"/>
      <c r="G113" s="12"/>
      <c r="H113" s="12"/>
      <c r="I113" s="12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1.25" customHeight="1" x14ac:dyDescent="0.25">
      <c r="A114" s="5"/>
      <c r="B114" s="12"/>
      <c r="C114" s="12"/>
      <c r="D114" s="12"/>
      <c r="E114" s="12"/>
      <c r="F114" s="12"/>
      <c r="G114" s="12"/>
      <c r="H114" s="12"/>
      <c r="I114" s="12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1.25" customHeight="1" x14ac:dyDescent="0.25">
      <c r="A115" s="5"/>
      <c r="B115" s="12"/>
      <c r="C115" s="12"/>
      <c r="D115" s="12"/>
      <c r="E115" s="12"/>
      <c r="F115" s="12"/>
      <c r="G115" s="12"/>
      <c r="H115" s="12"/>
      <c r="I115" s="12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1.25" customHeight="1" x14ac:dyDescent="0.25">
      <c r="A116" s="5"/>
      <c r="B116" s="12"/>
      <c r="C116" s="12"/>
      <c r="D116" s="12"/>
      <c r="E116" s="12"/>
      <c r="F116" s="12"/>
      <c r="G116" s="12"/>
      <c r="H116" s="12"/>
      <c r="I116" s="12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1.25" customHeight="1" x14ac:dyDescent="0.25">
      <c r="A117" s="5"/>
      <c r="B117" s="12"/>
      <c r="C117" s="12"/>
      <c r="D117" s="12"/>
      <c r="E117" s="12"/>
      <c r="F117" s="12"/>
      <c r="G117" s="12"/>
      <c r="H117" s="12"/>
      <c r="I117" s="12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1.25" customHeight="1" x14ac:dyDescent="0.25">
      <c r="A118" s="5"/>
      <c r="B118" s="12"/>
      <c r="C118" s="12"/>
      <c r="D118" s="12"/>
      <c r="E118" s="12"/>
      <c r="F118" s="12"/>
      <c r="G118" s="12"/>
      <c r="H118" s="12"/>
      <c r="I118" s="12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1.25" customHeight="1" x14ac:dyDescent="0.25">
      <c r="A119" s="5"/>
      <c r="B119" s="12"/>
      <c r="C119" s="12"/>
      <c r="D119" s="12"/>
      <c r="E119" s="12"/>
      <c r="F119" s="12"/>
      <c r="G119" s="12"/>
      <c r="H119" s="12"/>
      <c r="I119" s="12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1.25" customHeight="1" x14ac:dyDescent="0.25">
      <c r="A120" s="5"/>
      <c r="B120" s="12"/>
      <c r="C120" s="12"/>
      <c r="D120" s="12"/>
      <c r="E120" s="12"/>
      <c r="F120" s="12"/>
      <c r="G120" s="12"/>
      <c r="H120" s="12"/>
      <c r="I120" s="12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1.25" customHeight="1" x14ac:dyDescent="0.25">
      <c r="A121" s="5"/>
      <c r="B121" s="12"/>
      <c r="C121" s="12"/>
      <c r="D121" s="12"/>
      <c r="E121" s="12"/>
      <c r="F121" s="12"/>
      <c r="G121" s="12"/>
      <c r="H121" s="12"/>
      <c r="I121" s="12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1.25" customHeight="1" x14ac:dyDescent="0.25">
      <c r="A122" s="5"/>
      <c r="B122" s="12"/>
      <c r="C122" s="12"/>
      <c r="D122" s="12"/>
      <c r="E122" s="12"/>
      <c r="F122" s="12"/>
      <c r="G122" s="12"/>
      <c r="H122" s="12"/>
      <c r="I122" s="12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1.25" customHeight="1" x14ac:dyDescent="0.25">
      <c r="A123" s="5"/>
      <c r="B123" s="12"/>
      <c r="C123" s="12"/>
      <c r="D123" s="12"/>
      <c r="E123" s="12"/>
      <c r="F123" s="12"/>
      <c r="G123" s="12"/>
      <c r="H123" s="12"/>
      <c r="I123" s="12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1.25" customHeight="1" x14ac:dyDescent="0.25">
      <c r="A124" s="5"/>
      <c r="B124" s="12"/>
      <c r="C124" s="12"/>
      <c r="D124" s="12"/>
      <c r="E124" s="12"/>
      <c r="F124" s="12"/>
      <c r="G124" s="12"/>
      <c r="H124" s="12"/>
      <c r="I124" s="12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1.25" customHeight="1" x14ac:dyDescent="0.25">
      <c r="A125" s="5"/>
      <c r="B125" s="12"/>
      <c r="C125" s="12"/>
      <c r="D125" s="12"/>
      <c r="E125" s="12"/>
      <c r="F125" s="12"/>
      <c r="G125" s="12"/>
      <c r="H125" s="12"/>
      <c r="I125" s="12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1.25" customHeight="1" x14ac:dyDescent="0.25">
      <c r="A126" s="5"/>
      <c r="B126" s="12"/>
      <c r="C126" s="12"/>
      <c r="D126" s="12"/>
      <c r="E126" s="12"/>
      <c r="F126" s="12"/>
      <c r="G126" s="12"/>
      <c r="H126" s="12"/>
      <c r="I126" s="12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1.25" customHeight="1" x14ac:dyDescent="0.25">
      <c r="A127" s="5"/>
      <c r="B127" s="12"/>
      <c r="C127" s="12"/>
      <c r="D127" s="12"/>
      <c r="E127" s="12"/>
      <c r="F127" s="12"/>
      <c r="G127" s="12"/>
      <c r="H127" s="12"/>
      <c r="I127" s="12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1.25" customHeight="1" x14ac:dyDescent="0.25">
      <c r="A128" s="5"/>
      <c r="B128" s="12"/>
      <c r="C128" s="12"/>
      <c r="D128" s="12"/>
      <c r="E128" s="12"/>
      <c r="F128" s="12"/>
      <c r="G128" s="12"/>
      <c r="H128" s="12"/>
      <c r="I128" s="12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1.25" customHeight="1" x14ac:dyDescent="0.25">
      <c r="A129" s="5"/>
      <c r="B129" s="12"/>
      <c r="C129" s="12"/>
      <c r="D129" s="12"/>
      <c r="E129" s="12"/>
      <c r="F129" s="12"/>
      <c r="G129" s="12"/>
      <c r="H129" s="12"/>
      <c r="I129" s="12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1.25" customHeight="1" x14ac:dyDescent="0.25">
      <c r="A130" s="5"/>
      <c r="B130" s="12"/>
      <c r="C130" s="12"/>
      <c r="D130" s="12"/>
      <c r="E130" s="12"/>
      <c r="F130" s="12"/>
      <c r="G130" s="12"/>
      <c r="H130" s="12"/>
      <c r="I130" s="12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1.25" customHeight="1" x14ac:dyDescent="0.25">
      <c r="A131" s="5"/>
      <c r="B131" s="12"/>
      <c r="C131" s="12"/>
      <c r="D131" s="12"/>
      <c r="E131" s="12"/>
      <c r="F131" s="12"/>
      <c r="G131" s="12"/>
      <c r="H131" s="12"/>
      <c r="I131" s="12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1.25" customHeight="1" x14ac:dyDescent="0.25">
      <c r="A132" s="5"/>
      <c r="B132" s="12"/>
      <c r="C132" s="12"/>
      <c r="D132" s="12"/>
      <c r="E132" s="12"/>
      <c r="F132" s="12"/>
      <c r="G132" s="12"/>
      <c r="H132" s="12"/>
      <c r="I132" s="12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1.25" customHeight="1" x14ac:dyDescent="0.25">
      <c r="A133" s="5"/>
      <c r="B133" s="12"/>
      <c r="C133" s="12"/>
      <c r="D133" s="12"/>
      <c r="E133" s="12"/>
      <c r="F133" s="12"/>
      <c r="G133" s="12"/>
      <c r="H133" s="12"/>
      <c r="I133" s="12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1.25" customHeight="1" x14ac:dyDescent="0.25">
      <c r="A134" s="5"/>
      <c r="B134" s="12"/>
      <c r="C134" s="12"/>
      <c r="D134" s="12"/>
      <c r="E134" s="12"/>
      <c r="F134" s="12"/>
      <c r="G134" s="12"/>
      <c r="H134" s="12"/>
      <c r="I134" s="12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1.25" customHeight="1" x14ac:dyDescent="0.25">
      <c r="A135" s="5"/>
      <c r="B135" s="12"/>
      <c r="C135" s="12"/>
      <c r="D135" s="12"/>
      <c r="E135" s="12"/>
      <c r="F135" s="12"/>
      <c r="G135" s="12"/>
      <c r="H135" s="12"/>
      <c r="I135" s="12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1.25" customHeight="1" x14ac:dyDescent="0.25">
      <c r="A136" s="5"/>
      <c r="B136" s="12"/>
      <c r="C136" s="12"/>
      <c r="D136" s="12"/>
      <c r="E136" s="12"/>
      <c r="F136" s="12"/>
      <c r="G136" s="12"/>
      <c r="H136" s="12"/>
      <c r="I136" s="12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1.25" customHeight="1" x14ac:dyDescent="0.25">
      <c r="A137" s="5"/>
      <c r="B137" s="12"/>
      <c r="C137" s="12"/>
      <c r="D137" s="12"/>
      <c r="E137" s="12"/>
      <c r="F137" s="12"/>
      <c r="G137" s="12"/>
      <c r="H137" s="12"/>
      <c r="I137" s="12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1.25" customHeight="1" x14ac:dyDescent="0.25">
      <c r="A138" s="5"/>
      <c r="B138" s="12"/>
      <c r="C138" s="12"/>
      <c r="D138" s="12"/>
      <c r="E138" s="12"/>
      <c r="F138" s="12"/>
      <c r="G138" s="12"/>
      <c r="H138" s="12"/>
      <c r="I138" s="12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1.25" customHeight="1" x14ac:dyDescent="0.25">
      <c r="A139" s="5"/>
      <c r="B139" s="12"/>
      <c r="C139" s="12"/>
      <c r="D139" s="12"/>
      <c r="E139" s="12"/>
      <c r="F139" s="12"/>
      <c r="G139" s="12"/>
      <c r="H139" s="12"/>
      <c r="I139" s="12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1.25" customHeight="1" x14ac:dyDescent="0.25">
      <c r="A140" s="5"/>
      <c r="B140" s="12"/>
      <c r="C140" s="12"/>
      <c r="D140" s="12"/>
      <c r="E140" s="12"/>
      <c r="F140" s="12"/>
      <c r="G140" s="12"/>
      <c r="H140" s="12"/>
      <c r="I140" s="12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1.25" customHeight="1" x14ac:dyDescent="0.25">
      <c r="A141" s="5"/>
      <c r="B141" s="12"/>
      <c r="C141" s="12"/>
      <c r="D141" s="12"/>
      <c r="E141" s="12"/>
      <c r="F141" s="12"/>
      <c r="G141" s="12"/>
      <c r="H141" s="12"/>
      <c r="I141" s="12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1.25" customHeight="1" x14ac:dyDescent="0.25">
      <c r="A142" s="5"/>
      <c r="B142" s="12"/>
      <c r="C142" s="12"/>
      <c r="D142" s="12"/>
      <c r="E142" s="12"/>
      <c r="F142" s="12"/>
      <c r="G142" s="12"/>
      <c r="H142" s="12"/>
      <c r="I142" s="12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1.25" customHeight="1" x14ac:dyDescent="0.25">
      <c r="A143" s="5"/>
      <c r="B143" s="12"/>
      <c r="C143" s="12"/>
      <c r="D143" s="12"/>
      <c r="E143" s="12"/>
      <c r="F143" s="12"/>
      <c r="G143" s="12"/>
      <c r="H143" s="12"/>
      <c r="I143" s="12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1.25" customHeight="1" x14ac:dyDescent="0.25">
      <c r="A144" s="5"/>
      <c r="B144" s="12"/>
      <c r="C144" s="12"/>
      <c r="D144" s="12"/>
      <c r="E144" s="12"/>
      <c r="F144" s="12"/>
      <c r="G144" s="12"/>
      <c r="H144" s="12"/>
      <c r="I144" s="12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1.25" customHeight="1" x14ac:dyDescent="0.25">
      <c r="A145" s="5"/>
      <c r="B145" s="12"/>
      <c r="C145" s="12"/>
      <c r="D145" s="12"/>
      <c r="E145" s="12"/>
      <c r="F145" s="12"/>
      <c r="G145" s="12"/>
      <c r="H145" s="12"/>
      <c r="I145" s="12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1.25" customHeight="1" x14ac:dyDescent="0.25">
      <c r="A146" s="5"/>
      <c r="B146" s="12"/>
      <c r="C146" s="12"/>
      <c r="D146" s="12"/>
      <c r="E146" s="12"/>
      <c r="F146" s="12"/>
      <c r="G146" s="12"/>
      <c r="H146" s="12"/>
      <c r="I146" s="12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1.25" customHeight="1" x14ac:dyDescent="0.25">
      <c r="A147" s="5"/>
      <c r="B147" s="12"/>
      <c r="C147" s="12"/>
      <c r="D147" s="12"/>
      <c r="E147" s="12"/>
      <c r="F147" s="12"/>
      <c r="G147" s="12"/>
      <c r="H147" s="12"/>
      <c r="I147" s="12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1.25" customHeight="1" x14ac:dyDescent="0.25">
      <c r="A148" s="5"/>
      <c r="B148" s="12"/>
      <c r="C148" s="12"/>
      <c r="D148" s="12"/>
      <c r="E148" s="12"/>
      <c r="F148" s="12"/>
      <c r="G148" s="12"/>
      <c r="H148" s="12"/>
      <c r="I148" s="12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1.25" customHeight="1" x14ac:dyDescent="0.25">
      <c r="A149" s="5"/>
      <c r="B149" s="12"/>
      <c r="C149" s="12"/>
      <c r="D149" s="12"/>
      <c r="E149" s="12"/>
      <c r="F149" s="12"/>
      <c r="G149" s="12"/>
      <c r="H149" s="12"/>
      <c r="I149" s="12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1.25" customHeight="1" x14ac:dyDescent="0.25">
      <c r="A150" s="5"/>
      <c r="B150" s="12"/>
      <c r="C150" s="12"/>
      <c r="D150" s="12"/>
      <c r="E150" s="12"/>
      <c r="F150" s="12"/>
      <c r="G150" s="12"/>
      <c r="H150" s="12"/>
      <c r="I150" s="12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1.25" customHeight="1" x14ac:dyDescent="0.25">
      <c r="A151" s="5"/>
      <c r="B151" s="12"/>
      <c r="C151" s="12"/>
      <c r="D151" s="12"/>
      <c r="E151" s="12"/>
      <c r="F151" s="12"/>
      <c r="G151" s="12"/>
      <c r="H151" s="12"/>
      <c r="I151" s="12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1.25" customHeight="1" x14ac:dyDescent="0.25">
      <c r="A152" s="5"/>
      <c r="B152" s="12"/>
      <c r="C152" s="12"/>
      <c r="D152" s="12"/>
      <c r="E152" s="12"/>
      <c r="F152" s="12"/>
      <c r="G152" s="12"/>
      <c r="H152" s="12"/>
      <c r="I152" s="12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1.25" customHeight="1" x14ac:dyDescent="0.25">
      <c r="A153" s="5"/>
      <c r="B153" s="12"/>
      <c r="C153" s="12"/>
      <c r="D153" s="12"/>
      <c r="E153" s="12"/>
      <c r="F153" s="12"/>
      <c r="G153" s="12"/>
      <c r="H153" s="12"/>
      <c r="I153" s="12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1.25" customHeight="1" x14ac:dyDescent="0.25">
      <c r="A154" s="5"/>
      <c r="B154" s="12"/>
      <c r="C154" s="12"/>
      <c r="D154" s="12"/>
      <c r="E154" s="12"/>
      <c r="F154" s="12"/>
      <c r="G154" s="12"/>
      <c r="H154" s="12"/>
      <c r="I154" s="12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1.25" customHeight="1" x14ac:dyDescent="0.25">
      <c r="A155" s="5"/>
      <c r="B155" s="12"/>
      <c r="C155" s="12"/>
      <c r="D155" s="12"/>
      <c r="E155" s="12"/>
      <c r="F155" s="12"/>
      <c r="G155" s="12"/>
      <c r="H155" s="12"/>
      <c r="I155" s="12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1.25" customHeight="1" x14ac:dyDescent="0.25">
      <c r="A156" s="5"/>
      <c r="B156" s="12"/>
      <c r="C156" s="12"/>
      <c r="D156" s="12"/>
      <c r="E156" s="12"/>
      <c r="F156" s="12"/>
      <c r="G156" s="12"/>
      <c r="H156" s="12"/>
      <c r="I156" s="12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1.25" customHeight="1" x14ac:dyDescent="0.25">
      <c r="A157" s="5"/>
      <c r="B157" s="12"/>
      <c r="C157" s="12"/>
      <c r="D157" s="12"/>
      <c r="E157" s="12"/>
      <c r="F157" s="12"/>
      <c r="G157" s="12"/>
      <c r="H157" s="12"/>
      <c r="I157" s="12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1.25" customHeight="1" x14ac:dyDescent="0.25">
      <c r="A158" s="5"/>
      <c r="B158" s="12"/>
      <c r="C158" s="12"/>
      <c r="D158" s="12"/>
      <c r="E158" s="12"/>
      <c r="F158" s="12"/>
      <c r="G158" s="12"/>
      <c r="H158" s="12"/>
      <c r="I158" s="12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1.25" customHeight="1" x14ac:dyDescent="0.25">
      <c r="A159" s="5"/>
      <c r="B159" s="12"/>
      <c r="C159" s="12"/>
      <c r="D159" s="12"/>
      <c r="E159" s="12"/>
      <c r="F159" s="12"/>
      <c r="G159" s="12"/>
      <c r="H159" s="12"/>
      <c r="I159" s="12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1.25" customHeight="1" x14ac:dyDescent="0.25">
      <c r="A160" s="5"/>
      <c r="B160" s="12"/>
      <c r="C160" s="12"/>
      <c r="D160" s="12"/>
      <c r="E160" s="12"/>
      <c r="F160" s="12"/>
      <c r="G160" s="12"/>
      <c r="H160" s="12"/>
      <c r="I160" s="12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1.25" customHeight="1" x14ac:dyDescent="0.25">
      <c r="A161" s="5"/>
      <c r="B161" s="12"/>
      <c r="C161" s="12"/>
      <c r="D161" s="12"/>
      <c r="E161" s="12"/>
      <c r="F161" s="12"/>
      <c r="G161" s="12"/>
      <c r="H161" s="12"/>
      <c r="I161" s="12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1.25" customHeight="1" x14ac:dyDescent="0.25">
      <c r="A162" s="5"/>
      <c r="B162" s="12"/>
      <c r="C162" s="12"/>
      <c r="D162" s="12"/>
      <c r="E162" s="12"/>
      <c r="F162" s="12"/>
      <c r="G162" s="12"/>
      <c r="H162" s="12"/>
      <c r="I162" s="12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1.25" customHeight="1" x14ac:dyDescent="0.25">
      <c r="A163" s="5"/>
      <c r="B163" s="12"/>
      <c r="C163" s="12"/>
      <c r="D163" s="12"/>
      <c r="E163" s="12"/>
      <c r="F163" s="12"/>
      <c r="G163" s="12"/>
      <c r="H163" s="12"/>
      <c r="I163" s="12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1.25" customHeight="1" x14ac:dyDescent="0.25">
      <c r="A164" s="5"/>
      <c r="B164" s="12"/>
      <c r="C164" s="12"/>
      <c r="D164" s="12"/>
      <c r="E164" s="12"/>
      <c r="F164" s="12"/>
      <c r="G164" s="12"/>
      <c r="H164" s="12"/>
      <c r="I164" s="12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1.25" customHeight="1" x14ac:dyDescent="0.25">
      <c r="A165" s="5"/>
      <c r="B165" s="12"/>
      <c r="C165" s="12"/>
      <c r="D165" s="12"/>
      <c r="E165" s="12"/>
      <c r="F165" s="12"/>
      <c r="G165" s="12"/>
      <c r="H165" s="12"/>
      <c r="I165" s="12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1.25" customHeight="1" x14ac:dyDescent="0.25">
      <c r="A166" s="5"/>
      <c r="B166" s="12"/>
      <c r="C166" s="12"/>
      <c r="D166" s="12"/>
      <c r="E166" s="12"/>
      <c r="F166" s="12"/>
      <c r="G166" s="12"/>
      <c r="H166" s="12"/>
      <c r="I166" s="12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1.25" customHeight="1" x14ac:dyDescent="0.25">
      <c r="A167" s="5"/>
      <c r="B167" s="12"/>
      <c r="C167" s="12"/>
      <c r="D167" s="12"/>
      <c r="E167" s="12"/>
      <c r="F167" s="12"/>
      <c r="G167" s="12"/>
      <c r="H167" s="12"/>
      <c r="I167" s="12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1.25" customHeight="1" x14ac:dyDescent="0.25">
      <c r="A168" s="5"/>
      <c r="B168" s="12"/>
      <c r="C168" s="12"/>
      <c r="D168" s="12"/>
      <c r="E168" s="12"/>
      <c r="F168" s="12"/>
      <c r="G168" s="12"/>
      <c r="H168" s="12"/>
      <c r="I168" s="12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1.25" customHeight="1" x14ac:dyDescent="0.25">
      <c r="A169" s="5"/>
      <c r="B169" s="12"/>
      <c r="C169" s="12"/>
      <c r="D169" s="12"/>
      <c r="E169" s="12"/>
      <c r="F169" s="12"/>
      <c r="G169" s="12"/>
      <c r="H169" s="12"/>
      <c r="I169" s="12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1.25" customHeight="1" x14ac:dyDescent="0.25">
      <c r="A170" s="5"/>
      <c r="B170" s="12"/>
      <c r="C170" s="12"/>
      <c r="D170" s="12"/>
      <c r="E170" s="12"/>
      <c r="F170" s="12"/>
      <c r="G170" s="12"/>
      <c r="H170" s="12"/>
      <c r="I170" s="12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1.25" customHeight="1" x14ac:dyDescent="0.25">
      <c r="A171" s="5"/>
      <c r="B171" s="12"/>
      <c r="C171" s="12"/>
      <c r="D171" s="12"/>
      <c r="E171" s="12"/>
      <c r="F171" s="12"/>
      <c r="G171" s="12"/>
      <c r="H171" s="12"/>
      <c r="I171" s="12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1.25" customHeight="1" x14ac:dyDescent="0.25">
      <c r="A172" s="5"/>
      <c r="B172" s="12"/>
      <c r="C172" s="12"/>
      <c r="D172" s="12"/>
      <c r="E172" s="12"/>
      <c r="F172" s="12"/>
      <c r="G172" s="12"/>
      <c r="H172" s="12"/>
      <c r="I172" s="12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1.25" customHeight="1" x14ac:dyDescent="0.25">
      <c r="A173" s="5"/>
      <c r="B173" s="12"/>
      <c r="C173" s="12"/>
      <c r="D173" s="12"/>
      <c r="E173" s="12"/>
      <c r="F173" s="12"/>
      <c r="G173" s="12"/>
      <c r="H173" s="12"/>
      <c r="I173" s="12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1.25" customHeight="1" x14ac:dyDescent="0.25">
      <c r="A174" s="5"/>
      <c r="B174" s="12"/>
      <c r="C174" s="12"/>
      <c r="D174" s="12"/>
      <c r="E174" s="12"/>
      <c r="F174" s="12"/>
      <c r="G174" s="12"/>
      <c r="H174" s="12"/>
      <c r="I174" s="12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1.25" customHeight="1" x14ac:dyDescent="0.25">
      <c r="A175" s="5"/>
      <c r="B175" s="12"/>
      <c r="C175" s="12"/>
      <c r="D175" s="12"/>
      <c r="E175" s="12"/>
      <c r="F175" s="12"/>
      <c r="G175" s="12"/>
      <c r="H175" s="12"/>
      <c r="I175" s="12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1.25" customHeight="1" x14ac:dyDescent="0.25">
      <c r="A176" s="5"/>
      <c r="B176" s="12"/>
      <c r="C176" s="12"/>
      <c r="D176" s="12"/>
      <c r="E176" s="12"/>
      <c r="F176" s="12"/>
      <c r="G176" s="12"/>
      <c r="H176" s="12"/>
      <c r="I176" s="12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1.25" customHeight="1" x14ac:dyDescent="0.25">
      <c r="A177" s="5"/>
      <c r="B177" s="12"/>
      <c r="C177" s="12"/>
      <c r="D177" s="12"/>
      <c r="E177" s="12"/>
      <c r="F177" s="12"/>
      <c r="G177" s="12"/>
      <c r="H177" s="12"/>
      <c r="I177" s="12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1.25" customHeight="1" x14ac:dyDescent="0.25">
      <c r="A178" s="5"/>
      <c r="B178" s="12"/>
      <c r="C178" s="12"/>
      <c r="D178" s="12"/>
      <c r="E178" s="12"/>
      <c r="F178" s="12"/>
      <c r="G178" s="12"/>
      <c r="H178" s="12"/>
      <c r="I178" s="12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1.25" customHeight="1" x14ac:dyDescent="0.25">
      <c r="A179" s="5"/>
      <c r="B179" s="12"/>
      <c r="C179" s="12"/>
      <c r="D179" s="12"/>
      <c r="E179" s="12"/>
      <c r="F179" s="12"/>
      <c r="G179" s="12"/>
      <c r="H179" s="12"/>
      <c r="I179" s="12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1.25" customHeight="1" x14ac:dyDescent="0.25">
      <c r="A180" s="5"/>
      <c r="B180" s="12"/>
      <c r="C180" s="12"/>
      <c r="D180" s="12"/>
      <c r="E180" s="12"/>
      <c r="F180" s="12"/>
      <c r="G180" s="12"/>
      <c r="H180" s="12"/>
      <c r="I180" s="12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1.25" customHeight="1" x14ac:dyDescent="0.25">
      <c r="A181" s="5"/>
      <c r="B181" s="12"/>
      <c r="C181" s="12"/>
      <c r="D181" s="12"/>
      <c r="E181" s="12"/>
      <c r="F181" s="12"/>
      <c r="G181" s="12"/>
      <c r="H181" s="12"/>
      <c r="I181" s="12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1.25" customHeight="1" x14ac:dyDescent="0.25">
      <c r="A182" s="5"/>
      <c r="B182" s="12"/>
      <c r="C182" s="12"/>
      <c r="D182" s="12"/>
      <c r="E182" s="12"/>
      <c r="F182" s="12"/>
      <c r="G182" s="12"/>
      <c r="H182" s="12"/>
      <c r="I182" s="12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1.25" customHeight="1" x14ac:dyDescent="0.25">
      <c r="A183" s="5"/>
      <c r="B183" s="12"/>
      <c r="C183" s="12"/>
      <c r="D183" s="12"/>
      <c r="E183" s="12"/>
      <c r="F183" s="12"/>
      <c r="G183" s="12"/>
      <c r="H183" s="12"/>
      <c r="I183" s="12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1.25" customHeight="1" x14ac:dyDescent="0.25">
      <c r="A184" s="5"/>
      <c r="B184" s="12"/>
      <c r="C184" s="12"/>
      <c r="D184" s="12"/>
      <c r="E184" s="12"/>
      <c r="F184" s="12"/>
      <c r="G184" s="12"/>
      <c r="H184" s="12"/>
      <c r="I184" s="12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1.25" customHeight="1" x14ac:dyDescent="0.25">
      <c r="A185" s="5"/>
      <c r="B185" s="12"/>
      <c r="C185" s="12"/>
      <c r="D185" s="12"/>
      <c r="E185" s="12"/>
      <c r="F185" s="12"/>
      <c r="G185" s="12"/>
      <c r="H185" s="12"/>
      <c r="I185" s="12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1.25" customHeight="1" x14ac:dyDescent="0.25">
      <c r="A186" s="5"/>
      <c r="B186" s="12"/>
      <c r="C186" s="12"/>
      <c r="D186" s="12"/>
      <c r="E186" s="12"/>
      <c r="F186" s="12"/>
      <c r="G186" s="12"/>
      <c r="H186" s="12"/>
      <c r="I186" s="12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1.25" customHeight="1" x14ac:dyDescent="0.25">
      <c r="A187" s="5"/>
      <c r="B187" s="12"/>
      <c r="C187" s="12"/>
      <c r="D187" s="12"/>
      <c r="E187" s="12"/>
      <c r="F187" s="12"/>
      <c r="G187" s="12"/>
      <c r="H187" s="12"/>
      <c r="I187" s="12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1.25" customHeight="1" x14ac:dyDescent="0.25">
      <c r="A188" s="5"/>
      <c r="B188" s="12"/>
      <c r="C188" s="12"/>
      <c r="D188" s="12"/>
      <c r="E188" s="12"/>
      <c r="F188" s="12"/>
      <c r="G188" s="12"/>
      <c r="H188" s="12"/>
      <c r="I188" s="12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1.25" customHeight="1" x14ac:dyDescent="0.25">
      <c r="A189" s="5"/>
      <c r="B189" s="12"/>
      <c r="C189" s="12"/>
      <c r="D189" s="12"/>
      <c r="E189" s="12"/>
      <c r="F189" s="12"/>
      <c r="G189" s="12"/>
      <c r="H189" s="12"/>
      <c r="I189" s="12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1.25" customHeight="1" x14ac:dyDescent="0.25">
      <c r="A190" s="5"/>
      <c r="B190" s="12"/>
      <c r="C190" s="12"/>
      <c r="D190" s="12"/>
      <c r="E190" s="12"/>
      <c r="F190" s="12"/>
      <c r="G190" s="12"/>
      <c r="H190" s="12"/>
      <c r="I190" s="12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1.25" customHeight="1" x14ac:dyDescent="0.25">
      <c r="A191" s="5"/>
      <c r="B191" s="12"/>
      <c r="C191" s="12"/>
      <c r="D191" s="12"/>
      <c r="E191" s="12"/>
      <c r="F191" s="12"/>
      <c r="G191" s="12"/>
      <c r="H191" s="12"/>
      <c r="I191" s="12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1.25" customHeight="1" x14ac:dyDescent="0.25">
      <c r="A192" s="5"/>
      <c r="B192" s="12"/>
      <c r="C192" s="12"/>
      <c r="D192" s="12"/>
      <c r="E192" s="12"/>
      <c r="F192" s="12"/>
      <c r="G192" s="12"/>
      <c r="H192" s="12"/>
      <c r="I192" s="12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1.25" customHeight="1" x14ac:dyDescent="0.25">
      <c r="A193" s="5"/>
      <c r="B193" s="12"/>
      <c r="C193" s="12"/>
      <c r="D193" s="12"/>
      <c r="E193" s="12"/>
      <c r="F193" s="12"/>
      <c r="G193" s="12"/>
      <c r="H193" s="12"/>
      <c r="I193" s="12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1.25" customHeight="1" x14ac:dyDescent="0.25">
      <c r="A194" s="5"/>
      <c r="B194" s="12"/>
      <c r="C194" s="12"/>
      <c r="D194" s="12"/>
      <c r="E194" s="12"/>
      <c r="F194" s="12"/>
      <c r="G194" s="12"/>
      <c r="H194" s="12"/>
      <c r="I194" s="12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1.25" customHeight="1" x14ac:dyDescent="0.25">
      <c r="A195" s="5"/>
      <c r="B195" s="12"/>
      <c r="C195" s="12"/>
      <c r="D195" s="12"/>
      <c r="E195" s="12"/>
      <c r="F195" s="12"/>
      <c r="G195" s="12"/>
      <c r="H195" s="12"/>
      <c r="I195" s="12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1.25" customHeight="1" x14ac:dyDescent="0.25">
      <c r="A196" s="5"/>
      <c r="B196" s="12"/>
      <c r="C196" s="12"/>
      <c r="D196" s="12"/>
      <c r="E196" s="12"/>
      <c r="F196" s="12"/>
      <c r="G196" s="12"/>
      <c r="H196" s="12"/>
      <c r="I196" s="12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1.25" customHeight="1" x14ac:dyDescent="0.25">
      <c r="A197" s="5"/>
      <c r="B197" s="12"/>
      <c r="C197" s="12"/>
      <c r="D197" s="12"/>
      <c r="E197" s="12"/>
      <c r="F197" s="12"/>
      <c r="G197" s="12"/>
      <c r="H197" s="12"/>
      <c r="I197" s="12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1.25" customHeight="1" x14ac:dyDescent="0.25">
      <c r="A198" s="5"/>
      <c r="B198" s="12"/>
      <c r="C198" s="12"/>
      <c r="D198" s="12"/>
      <c r="E198" s="12"/>
      <c r="F198" s="12"/>
      <c r="G198" s="12"/>
      <c r="H198" s="12"/>
      <c r="I198" s="12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1.25" customHeight="1" x14ac:dyDescent="0.25">
      <c r="A199" s="5"/>
      <c r="B199" s="12"/>
      <c r="C199" s="12"/>
      <c r="D199" s="12"/>
      <c r="E199" s="12"/>
      <c r="F199" s="12"/>
      <c r="G199" s="12"/>
      <c r="H199" s="12"/>
      <c r="I199" s="12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1.25" customHeight="1" x14ac:dyDescent="0.25">
      <c r="A200" s="5"/>
      <c r="B200" s="12"/>
      <c r="C200" s="12"/>
      <c r="D200" s="12"/>
      <c r="E200" s="12"/>
      <c r="F200" s="12"/>
      <c r="G200" s="12"/>
      <c r="H200" s="12"/>
      <c r="I200" s="12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1.25" customHeight="1" x14ac:dyDescent="0.25">
      <c r="A201" s="5"/>
      <c r="B201" s="12"/>
      <c r="C201" s="12"/>
      <c r="D201" s="12"/>
      <c r="E201" s="12"/>
      <c r="F201" s="12"/>
      <c r="G201" s="12"/>
      <c r="H201" s="12"/>
      <c r="I201" s="12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1.25" customHeight="1" x14ac:dyDescent="0.25">
      <c r="A202" s="5"/>
      <c r="B202" s="12"/>
      <c r="C202" s="12"/>
      <c r="D202" s="12"/>
      <c r="E202" s="12"/>
      <c r="F202" s="12"/>
      <c r="G202" s="12"/>
      <c r="H202" s="12"/>
      <c r="I202" s="12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1.25" customHeight="1" x14ac:dyDescent="0.25">
      <c r="A203" s="5"/>
      <c r="B203" s="12"/>
      <c r="C203" s="12"/>
      <c r="D203" s="12"/>
      <c r="E203" s="12"/>
      <c r="F203" s="12"/>
      <c r="G203" s="12"/>
      <c r="H203" s="12"/>
      <c r="I203" s="12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1.25" customHeight="1" x14ac:dyDescent="0.25">
      <c r="A204" s="5"/>
      <c r="B204" s="12"/>
      <c r="C204" s="12"/>
      <c r="D204" s="12"/>
      <c r="E204" s="12"/>
      <c r="F204" s="12"/>
      <c r="G204" s="12"/>
      <c r="H204" s="12"/>
      <c r="I204" s="12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1.25" customHeight="1" x14ac:dyDescent="0.25">
      <c r="A205" s="5"/>
      <c r="B205" s="12"/>
      <c r="C205" s="12"/>
      <c r="D205" s="12"/>
      <c r="E205" s="12"/>
      <c r="F205" s="12"/>
      <c r="G205" s="12"/>
      <c r="H205" s="12"/>
      <c r="I205" s="12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1.25" customHeight="1" x14ac:dyDescent="0.25">
      <c r="A206" s="5"/>
      <c r="B206" s="12"/>
      <c r="C206" s="12"/>
      <c r="D206" s="12"/>
      <c r="E206" s="12"/>
      <c r="F206" s="12"/>
      <c r="G206" s="12"/>
      <c r="H206" s="12"/>
      <c r="I206" s="12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1.25" customHeight="1" x14ac:dyDescent="0.25">
      <c r="A207" s="5"/>
      <c r="B207" s="12"/>
      <c r="C207" s="12"/>
      <c r="D207" s="12"/>
      <c r="E207" s="12"/>
      <c r="F207" s="12"/>
      <c r="G207" s="12"/>
      <c r="H207" s="12"/>
      <c r="I207" s="12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1.25" customHeight="1" x14ac:dyDescent="0.25">
      <c r="A208" s="5"/>
      <c r="B208" s="12"/>
      <c r="C208" s="12"/>
      <c r="D208" s="12"/>
      <c r="E208" s="12"/>
      <c r="F208" s="12"/>
      <c r="G208" s="12"/>
      <c r="H208" s="12"/>
      <c r="I208" s="12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1.25" customHeight="1" x14ac:dyDescent="0.25">
      <c r="A209" s="5"/>
      <c r="B209" s="12"/>
      <c r="C209" s="12"/>
      <c r="D209" s="12"/>
      <c r="E209" s="12"/>
      <c r="F209" s="12"/>
      <c r="G209" s="12"/>
      <c r="H209" s="12"/>
      <c r="I209" s="12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1.25" customHeight="1" x14ac:dyDescent="0.25">
      <c r="A210" s="5"/>
      <c r="B210" s="12"/>
      <c r="C210" s="12"/>
      <c r="D210" s="12"/>
      <c r="E210" s="12"/>
      <c r="F210" s="12"/>
      <c r="G210" s="12"/>
      <c r="H210" s="12"/>
      <c r="I210" s="12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1.25" customHeight="1" x14ac:dyDescent="0.25">
      <c r="A211" s="5"/>
      <c r="B211" s="12"/>
      <c r="C211" s="12"/>
      <c r="D211" s="12"/>
      <c r="E211" s="12"/>
      <c r="F211" s="12"/>
      <c r="G211" s="12"/>
      <c r="H211" s="12"/>
      <c r="I211" s="12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1.25" customHeight="1" x14ac:dyDescent="0.25">
      <c r="A212" s="5"/>
      <c r="B212" s="12"/>
      <c r="C212" s="12"/>
      <c r="D212" s="12"/>
      <c r="E212" s="12"/>
      <c r="F212" s="12"/>
      <c r="G212" s="12"/>
      <c r="H212" s="12"/>
      <c r="I212" s="12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1.25" customHeight="1" x14ac:dyDescent="0.25">
      <c r="A213" s="5"/>
      <c r="B213" s="12"/>
      <c r="C213" s="12"/>
      <c r="D213" s="12"/>
      <c r="E213" s="12"/>
      <c r="F213" s="12"/>
      <c r="G213" s="12"/>
      <c r="H213" s="12"/>
      <c r="I213" s="12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1.25" customHeight="1" x14ac:dyDescent="0.25">
      <c r="A214" s="5"/>
      <c r="B214" s="12"/>
      <c r="C214" s="12"/>
      <c r="D214" s="12"/>
      <c r="E214" s="12"/>
      <c r="F214" s="12"/>
      <c r="G214" s="12"/>
      <c r="H214" s="12"/>
      <c r="I214" s="12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1.25" customHeight="1" x14ac:dyDescent="0.25">
      <c r="A215" s="5"/>
      <c r="B215" s="12"/>
      <c r="C215" s="12"/>
      <c r="D215" s="12"/>
      <c r="E215" s="12"/>
      <c r="F215" s="12"/>
      <c r="G215" s="12"/>
      <c r="H215" s="12"/>
      <c r="I215" s="12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1.25" customHeight="1" x14ac:dyDescent="0.25">
      <c r="A216" s="5"/>
      <c r="B216" s="12"/>
      <c r="C216" s="12"/>
      <c r="D216" s="12"/>
      <c r="E216" s="12"/>
      <c r="F216" s="12"/>
      <c r="G216" s="12"/>
      <c r="H216" s="12"/>
      <c r="I216" s="12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1.25" customHeight="1" x14ac:dyDescent="0.25">
      <c r="A217" s="5"/>
      <c r="B217" s="12"/>
      <c r="C217" s="12"/>
      <c r="D217" s="12"/>
      <c r="E217" s="12"/>
      <c r="F217" s="12"/>
      <c r="G217" s="12"/>
      <c r="H217" s="12"/>
      <c r="I217" s="12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1.25" customHeight="1" x14ac:dyDescent="0.25">
      <c r="A218" s="5"/>
      <c r="B218" s="12"/>
      <c r="C218" s="12"/>
      <c r="D218" s="12"/>
      <c r="E218" s="12"/>
      <c r="F218" s="12"/>
      <c r="G218" s="12"/>
      <c r="H218" s="12"/>
      <c r="I218" s="12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1.25" customHeight="1" x14ac:dyDescent="0.25">
      <c r="A219" s="5"/>
      <c r="B219" s="12"/>
      <c r="C219" s="12"/>
      <c r="D219" s="12"/>
      <c r="E219" s="12"/>
      <c r="F219" s="12"/>
      <c r="G219" s="12"/>
      <c r="H219" s="12"/>
      <c r="I219" s="12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1.25" customHeight="1" x14ac:dyDescent="0.25">
      <c r="A220" s="5"/>
      <c r="B220" s="12"/>
      <c r="C220" s="12"/>
      <c r="D220" s="12"/>
      <c r="E220" s="12"/>
      <c r="F220" s="12"/>
      <c r="G220" s="12"/>
      <c r="H220" s="12"/>
      <c r="I220" s="12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1.25" customHeight="1" x14ac:dyDescent="0.25">
      <c r="A221" s="5"/>
      <c r="B221" s="12"/>
      <c r="C221" s="12"/>
      <c r="D221" s="12"/>
      <c r="E221" s="12"/>
      <c r="F221" s="12"/>
      <c r="G221" s="12"/>
      <c r="H221" s="12"/>
      <c r="I221" s="12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1.25" customHeight="1" x14ac:dyDescent="0.25">
      <c r="A222" s="5"/>
      <c r="B222" s="12"/>
      <c r="C222" s="12"/>
      <c r="D222" s="12"/>
      <c r="E222" s="12"/>
      <c r="F222" s="12"/>
      <c r="G222" s="12"/>
      <c r="H222" s="12"/>
      <c r="I222" s="12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1.25" customHeight="1" x14ac:dyDescent="0.25">
      <c r="A223" s="5"/>
      <c r="B223" s="12"/>
      <c r="C223" s="12"/>
      <c r="D223" s="12"/>
      <c r="E223" s="12"/>
      <c r="F223" s="12"/>
      <c r="G223" s="12"/>
      <c r="H223" s="12"/>
      <c r="I223" s="12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1.25" customHeight="1" x14ac:dyDescent="0.25">
      <c r="A224" s="5"/>
      <c r="B224" s="12"/>
      <c r="C224" s="12"/>
      <c r="D224" s="12"/>
      <c r="E224" s="12"/>
      <c r="F224" s="12"/>
      <c r="G224" s="12"/>
      <c r="H224" s="12"/>
      <c r="I224" s="12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1.25" customHeight="1" x14ac:dyDescent="0.25">
      <c r="A225" s="5"/>
      <c r="B225" s="12"/>
      <c r="C225" s="12"/>
      <c r="D225" s="12"/>
      <c r="E225" s="12"/>
      <c r="F225" s="12"/>
      <c r="G225" s="12"/>
      <c r="H225" s="12"/>
      <c r="I225" s="12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1.25" customHeight="1" x14ac:dyDescent="0.25">
      <c r="A226" s="5"/>
      <c r="B226" s="12"/>
      <c r="C226" s="12"/>
      <c r="D226" s="12"/>
      <c r="E226" s="12"/>
      <c r="F226" s="12"/>
      <c r="G226" s="12"/>
      <c r="H226" s="12"/>
      <c r="I226" s="12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1.25" customHeight="1" x14ac:dyDescent="0.25">
      <c r="A227" s="5"/>
      <c r="B227" s="12"/>
      <c r="C227" s="12"/>
      <c r="D227" s="12"/>
      <c r="E227" s="12"/>
      <c r="F227" s="12"/>
      <c r="G227" s="12"/>
      <c r="H227" s="12"/>
      <c r="I227" s="12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1.25" customHeight="1" x14ac:dyDescent="0.25">
      <c r="A228" s="5"/>
      <c r="B228" s="12"/>
      <c r="C228" s="12"/>
      <c r="D228" s="12"/>
      <c r="E228" s="12"/>
      <c r="F228" s="12"/>
      <c r="G228" s="12"/>
      <c r="H228" s="12"/>
      <c r="I228" s="12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1.25" customHeight="1" x14ac:dyDescent="0.25">
      <c r="A229" s="5"/>
      <c r="B229" s="12"/>
      <c r="C229" s="12"/>
      <c r="D229" s="12"/>
      <c r="E229" s="12"/>
      <c r="F229" s="12"/>
      <c r="G229" s="12"/>
      <c r="H229" s="12"/>
      <c r="I229" s="12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1.25" customHeight="1" x14ac:dyDescent="0.25">
      <c r="A230" s="5"/>
      <c r="B230" s="12"/>
      <c r="C230" s="12"/>
      <c r="D230" s="12"/>
      <c r="E230" s="12"/>
      <c r="F230" s="12"/>
      <c r="G230" s="12"/>
      <c r="H230" s="12"/>
      <c r="I230" s="12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1.25" customHeight="1" x14ac:dyDescent="0.25">
      <c r="A231" s="5"/>
      <c r="B231" s="12"/>
      <c r="C231" s="12"/>
      <c r="D231" s="12"/>
      <c r="E231" s="12"/>
      <c r="F231" s="12"/>
      <c r="G231" s="12"/>
      <c r="H231" s="12"/>
      <c r="I231" s="12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1.25" customHeight="1" x14ac:dyDescent="0.25">
      <c r="A232" s="5"/>
      <c r="B232" s="12"/>
      <c r="C232" s="12"/>
      <c r="D232" s="12"/>
      <c r="E232" s="12"/>
      <c r="F232" s="12"/>
      <c r="G232" s="12"/>
      <c r="H232" s="12"/>
      <c r="I232" s="12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1.25" customHeight="1" x14ac:dyDescent="0.25">
      <c r="A233" s="5"/>
      <c r="B233" s="12"/>
      <c r="C233" s="12"/>
      <c r="D233" s="12"/>
      <c r="E233" s="12"/>
      <c r="F233" s="12"/>
      <c r="G233" s="12"/>
      <c r="H233" s="12"/>
      <c r="I233" s="12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1.25" customHeight="1" x14ac:dyDescent="0.25">
      <c r="A234" s="5"/>
      <c r="B234" s="12"/>
      <c r="C234" s="12"/>
      <c r="D234" s="12"/>
      <c r="E234" s="12"/>
      <c r="F234" s="12"/>
      <c r="G234" s="12"/>
      <c r="H234" s="12"/>
      <c r="I234" s="12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1.25" customHeight="1" x14ac:dyDescent="0.25">
      <c r="A235" s="5"/>
      <c r="B235" s="12"/>
      <c r="C235" s="12"/>
      <c r="D235" s="12"/>
      <c r="E235" s="12"/>
      <c r="F235" s="12"/>
      <c r="G235" s="12"/>
      <c r="H235" s="12"/>
      <c r="I235" s="12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1.25" customHeight="1" x14ac:dyDescent="0.25">
      <c r="A236" s="5"/>
      <c r="B236" s="12"/>
      <c r="C236" s="12"/>
      <c r="D236" s="12"/>
      <c r="E236" s="12"/>
      <c r="F236" s="12"/>
      <c r="G236" s="12"/>
      <c r="H236" s="12"/>
      <c r="I236" s="12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1.25" customHeight="1" x14ac:dyDescent="0.25">
      <c r="A237" s="5"/>
      <c r="B237" s="12"/>
      <c r="C237" s="12"/>
      <c r="D237" s="12"/>
      <c r="E237" s="12"/>
      <c r="F237" s="12"/>
      <c r="G237" s="12"/>
      <c r="H237" s="12"/>
      <c r="I237" s="12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1.25" customHeight="1" x14ac:dyDescent="0.25">
      <c r="A238" s="5"/>
      <c r="B238" s="12"/>
      <c r="C238" s="12"/>
      <c r="D238" s="12"/>
      <c r="E238" s="12"/>
      <c r="F238" s="12"/>
      <c r="G238" s="12"/>
      <c r="H238" s="12"/>
      <c r="I238" s="12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1.25" customHeight="1" x14ac:dyDescent="0.25">
      <c r="A239" s="5"/>
      <c r="B239" s="12"/>
      <c r="C239" s="12"/>
      <c r="D239" s="12"/>
      <c r="E239" s="12"/>
      <c r="F239" s="12"/>
      <c r="G239" s="12"/>
      <c r="H239" s="12"/>
      <c r="I239" s="12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1.25" customHeight="1" x14ac:dyDescent="0.25">
      <c r="A240" s="5"/>
      <c r="B240" s="12"/>
      <c r="C240" s="12"/>
      <c r="D240" s="12"/>
      <c r="E240" s="12"/>
      <c r="F240" s="12"/>
      <c r="G240" s="12"/>
      <c r="H240" s="12"/>
      <c r="I240" s="12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1.25" customHeight="1" x14ac:dyDescent="0.25">
      <c r="A241" s="5"/>
      <c r="B241" s="12"/>
      <c r="C241" s="12"/>
      <c r="D241" s="12"/>
      <c r="E241" s="12"/>
      <c r="F241" s="12"/>
      <c r="G241" s="12"/>
      <c r="H241" s="12"/>
      <c r="I241" s="12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1.25" customHeight="1" x14ac:dyDescent="0.25">
      <c r="A242" s="5"/>
      <c r="B242" s="12"/>
      <c r="C242" s="12"/>
      <c r="D242" s="12"/>
      <c r="E242" s="12"/>
      <c r="F242" s="12"/>
      <c r="G242" s="12"/>
      <c r="H242" s="12"/>
      <c r="I242" s="12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1.25" customHeight="1" x14ac:dyDescent="0.25">
      <c r="A243" s="5"/>
      <c r="B243" s="12"/>
      <c r="C243" s="12"/>
      <c r="D243" s="12"/>
      <c r="E243" s="12"/>
      <c r="F243" s="12"/>
      <c r="G243" s="12"/>
      <c r="H243" s="12"/>
      <c r="I243" s="12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1.25" customHeight="1" x14ac:dyDescent="0.25">
      <c r="A244" s="5"/>
      <c r="B244" s="12"/>
      <c r="C244" s="12"/>
      <c r="D244" s="12"/>
      <c r="E244" s="12"/>
      <c r="F244" s="12"/>
      <c r="G244" s="12"/>
      <c r="H244" s="12"/>
      <c r="I244" s="12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1.25" customHeight="1" x14ac:dyDescent="0.25">
      <c r="A245" s="5"/>
      <c r="B245" s="12"/>
      <c r="C245" s="12"/>
      <c r="D245" s="12"/>
      <c r="E245" s="12"/>
      <c r="F245" s="12"/>
      <c r="G245" s="12"/>
      <c r="H245" s="12"/>
      <c r="I245" s="12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1.25" customHeight="1" x14ac:dyDescent="0.25">
      <c r="A246" s="5"/>
      <c r="B246" s="12"/>
      <c r="C246" s="12"/>
      <c r="D246" s="12"/>
      <c r="E246" s="12"/>
      <c r="F246" s="12"/>
      <c r="G246" s="12"/>
      <c r="H246" s="12"/>
      <c r="I246" s="12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1.25" customHeight="1" x14ac:dyDescent="0.25">
      <c r="A247" s="5"/>
      <c r="B247" s="12"/>
      <c r="C247" s="12"/>
      <c r="D247" s="12"/>
      <c r="E247" s="12"/>
      <c r="F247" s="12"/>
      <c r="G247" s="12"/>
      <c r="H247" s="12"/>
      <c r="I247" s="12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1.25" customHeight="1" x14ac:dyDescent="0.25">
      <c r="A248" s="5"/>
      <c r="B248" s="12"/>
      <c r="C248" s="12"/>
      <c r="D248" s="12"/>
      <c r="E248" s="12"/>
      <c r="F248" s="12"/>
      <c r="G248" s="12"/>
      <c r="H248" s="12"/>
      <c r="I248" s="12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1.25" customHeight="1" x14ac:dyDescent="0.25">
      <c r="A249" s="5"/>
      <c r="B249" s="12"/>
      <c r="C249" s="12"/>
      <c r="D249" s="12"/>
      <c r="E249" s="12"/>
      <c r="F249" s="12"/>
      <c r="G249" s="12"/>
      <c r="H249" s="12"/>
      <c r="I249" s="12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1.25" customHeight="1" x14ac:dyDescent="0.25">
      <c r="A250" s="5"/>
      <c r="B250" s="12"/>
      <c r="C250" s="12"/>
      <c r="D250" s="12"/>
      <c r="E250" s="12"/>
      <c r="F250" s="12"/>
      <c r="G250" s="12"/>
      <c r="H250" s="12"/>
      <c r="I250" s="12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1.25" customHeight="1" x14ac:dyDescent="0.25">
      <c r="A251" s="5"/>
      <c r="B251" s="12"/>
      <c r="C251" s="12"/>
      <c r="D251" s="12"/>
      <c r="E251" s="12"/>
      <c r="F251" s="12"/>
      <c r="G251" s="12"/>
      <c r="H251" s="12"/>
      <c r="I251" s="12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1.25" customHeight="1" x14ac:dyDescent="0.25">
      <c r="A252" s="5"/>
      <c r="B252" s="12"/>
      <c r="C252" s="12"/>
      <c r="D252" s="12"/>
      <c r="E252" s="12"/>
      <c r="F252" s="12"/>
      <c r="G252" s="12"/>
      <c r="H252" s="12"/>
      <c r="I252" s="12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1.25" customHeight="1" x14ac:dyDescent="0.25">
      <c r="A253" s="5"/>
      <c r="B253" s="12"/>
      <c r="C253" s="12"/>
      <c r="D253" s="12"/>
      <c r="E253" s="12"/>
      <c r="F253" s="12"/>
      <c r="G253" s="12"/>
      <c r="H253" s="12"/>
      <c r="I253" s="12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1.25" customHeight="1" x14ac:dyDescent="0.25">
      <c r="A254" s="5"/>
      <c r="B254" s="12"/>
      <c r="C254" s="12"/>
      <c r="D254" s="12"/>
      <c r="E254" s="12"/>
      <c r="F254" s="12"/>
      <c r="G254" s="12"/>
      <c r="H254" s="12"/>
      <c r="I254" s="12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1.25" customHeight="1" x14ac:dyDescent="0.25">
      <c r="A255" s="5"/>
      <c r="B255" s="12"/>
      <c r="C255" s="12"/>
      <c r="D255" s="12"/>
      <c r="E255" s="12"/>
      <c r="F255" s="12"/>
      <c r="G255" s="12"/>
      <c r="H255" s="12"/>
      <c r="I255" s="12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1.25" customHeight="1" x14ac:dyDescent="0.25">
      <c r="A256" s="5"/>
      <c r="B256" s="12"/>
      <c r="C256" s="12"/>
      <c r="D256" s="12"/>
      <c r="E256" s="12"/>
      <c r="F256" s="12"/>
      <c r="G256" s="12"/>
      <c r="H256" s="12"/>
      <c r="I256" s="12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1.25" customHeight="1" x14ac:dyDescent="0.25">
      <c r="A257" s="5"/>
      <c r="B257" s="12"/>
      <c r="C257" s="12"/>
      <c r="D257" s="12"/>
      <c r="E257" s="12"/>
      <c r="F257" s="12"/>
      <c r="G257" s="12"/>
      <c r="H257" s="12"/>
      <c r="I257" s="12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1.25" customHeight="1" x14ac:dyDescent="0.25">
      <c r="A258" s="5"/>
      <c r="B258" s="12"/>
      <c r="C258" s="12"/>
      <c r="D258" s="12"/>
      <c r="E258" s="12"/>
      <c r="F258" s="12"/>
      <c r="G258" s="12"/>
      <c r="H258" s="12"/>
      <c r="I258" s="12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1.25" customHeight="1" x14ac:dyDescent="0.25">
      <c r="A259" s="5"/>
      <c r="B259" s="12"/>
      <c r="C259" s="12"/>
      <c r="D259" s="12"/>
      <c r="E259" s="12"/>
      <c r="F259" s="12"/>
      <c r="G259" s="12"/>
      <c r="H259" s="12"/>
      <c r="I259" s="12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1.25" customHeight="1" x14ac:dyDescent="0.25">
      <c r="A260" s="5"/>
      <c r="B260" s="12"/>
      <c r="C260" s="12"/>
      <c r="D260" s="12"/>
      <c r="E260" s="12"/>
      <c r="F260" s="12"/>
      <c r="G260" s="12"/>
      <c r="H260" s="12"/>
      <c r="I260" s="12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1.25" customHeight="1" x14ac:dyDescent="0.25">
      <c r="A261" s="5"/>
      <c r="B261" s="12"/>
      <c r="C261" s="12"/>
      <c r="D261" s="12"/>
      <c r="E261" s="12"/>
      <c r="F261" s="12"/>
      <c r="G261" s="12"/>
      <c r="H261" s="12"/>
      <c r="I261" s="12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1.25" customHeight="1" x14ac:dyDescent="0.25">
      <c r="A262" s="5"/>
      <c r="B262" s="12"/>
      <c r="C262" s="12"/>
      <c r="D262" s="12"/>
      <c r="E262" s="12"/>
      <c r="F262" s="12"/>
      <c r="G262" s="12"/>
      <c r="H262" s="12"/>
      <c r="I262" s="12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1.25" customHeight="1" x14ac:dyDescent="0.25">
      <c r="A263" s="5"/>
      <c r="B263" s="12"/>
      <c r="C263" s="12"/>
      <c r="D263" s="12"/>
      <c r="E263" s="12"/>
      <c r="F263" s="12"/>
      <c r="G263" s="12"/>
      <c r="H263" s="12"/>
      <c r="I263" s="12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1.25" customHeight="1" x14ac:dyDescent="0.25">
      <c r="A264" s="5"/>
      <c r="B264" s="12"/>
      <c r="C264" s="12"/>
      <c r="D264" s="12"/>
      <c r="E264" s="12"/>
      <c r="F264" s="12"/>
      <c r="G264" s="12"/>
      <c r="H264" s="12"/>
      <c r="I264" s="12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1.25" customHeight="1" x14ac:dyDescent="0.25">
      <c r="A265" s="5"/>
      <c r="B265" s="12"/>
      <c r="C265" s="12"/>
      <c r="D265" s="12"/>
      <c r="E265" s="12"/>
      <c r="F265" s="12"/>
      <c r="G265" s="12"/>
      <c r="H265" s="12"/>
      <c r="I265" s="12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1.25" customHeight="1" x14ac:dyDescent="0.25">
      <c r="A266" s="5"/>
      <c r="B266" s="12"/>
      <c r="C266" s="12"/>
      <c r="D266" s="12"/>
      <c r="E266" s="12"/>
      <c r="F266" s="12"/>
      <c r="G266" s="12"/>
      <c r="H266" s="12"/>
      <c r="I266" s="12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1.25" customHeight="1" x14ac:dyDescent="0.25">
      <c r="A267" s="5"/>
      <c r="B267" s="12"/>
      <c r="C267" s="12"/>
      <c r="D267" s="12"/>
      <c r="E267" s="12"/>
      <c r="F267" s="12"/>
      <c r="G267" s="12"/>
      <c r="H267" s="12"/>
      <c r="I267" s="12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1.25" customHeight="1" x14ac:dyDescent="0.25">
      <c r="A268" s="5"/>
      <c r="B268" s="12"/>
      <c r="C268" s="12"/>
      <c r="D268" s="12"/>
      <c r="E268" s="12"/>
      <c r="F268" s="12"/>
      <c r="G268" s="12"/>
      <c r="H268" s="12"/>
      <c r="I268" s="12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1.25" customHeight="1" x14ac:dyDescent="0.25">
      <c r="A269" s="5"/>
      <c r="B269" s="12"/>
      <c r="C269" s="12"/>
      <c r="D269" s="12"/>
      <c r="E269" s="12"/>
      <c r="F269" s="12"/>
      <c r="G269" s="12"/>
      <c r="H269" s="12"/>
      <c r="I269" s="12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1.25" customHeight="1" x14ac:dyDescent="0.25">
      <c r="A270" s="5"/>
      <c r="B270" s="12"/>
      <c r="C270" s="12"/>
      <c r="D270" s="12"/>
      <c r="E270" s="12"/>
      <c r="F270" s="12"/>
      <c r="G270" s="12"/>
      <c r="H270" s="12"/>
      <c r="I270" s="12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1.25" customHeight="1" x14ac:dyDescent="0.25">
      <c r="A271" s="5"/>
      <c r="B271" s="12"/>
      <c r="C271" s="12"/>
      <c r="D271" s="12"/>
      <c r="E271" s="12"/>
      <c r="F271" s="12"/>
      <c r="G271" s="12"/>
      <c r="H271" s="12"/>
      <c r="I271" s="12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1.25" customHeight="1" x14ac:dyDescent="0.25">
      <c r="A272" s="5"/>
      <c r="B272" s="12"/>
      <c r="C272" s="12"/>
      <c r="D272" s="12"/>
      <c r="E272" s="12"/>
      <c r="F272" s="12"/>
      <c r="G272" s="12"/>
      <c r="H272" s="12"/>
      <c r="I272" s="12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40585159031481299" right="0.34003781891241092" top="0.5703860188208183" bottom="0.55941705692041788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00"/>
  <sheetViews>
    <sheetView workbookViewId="0"/>
  </sheetViews>
  <sheetFormatPr defaultColWidth="14.44140625" defaultRowHeight="15" customHeight="1" x14ac:dyDescent="0.25"/>
  <cols>
    <col min="1" max="1" width="34.44140625" customWidth="1"/>
    <col min="2" max="2" width="16.33203125" customWidth="1"/>
    <col min="3" max="3" width="13.109375" customWidth="1"/>
    <col min="4" max="4" width="13.6640625" customWidth="1"/>
    <col min="5" max="5" width="13" customWidth="1"/>
    <col min="6" max="6" width="13.109375" customWidth="1"/>
    <col min="7" max="7" width="12.6640625" customWidth="1"/>
    <col min="8" max="8" width="11.88671875" customWidth="1"/>
    <col min="9" max="9" width="15.33203125" customWidth="1"/>
    <col min="10" max="12" width="8.6640625" customWidth="1"/>
  </cols>
  <sheetData>
    <row r="1" spans="1:12" ht="12.75" customHeight="1" x14ac:dyDescent="0.25">
      <c r="A1" s="36" t="s">
        <v>94</v>
      </c>
      <c r="B1" s="37"/>
      <c r="C1" s="38"/>
      <c r="D1" s="38"/>
      <c r="E1" s="38"/>
      <c r="F1" s="38"/>
      <c r="G1" s="38"/>
      <c r="H1" s="38"/>
      <c r="I1" s="38"/>
    </row>
    <row r="2" spans="1:12" ht="12.75" customHeight="1" x14ac:dyDescent="0.25">
      <c r="B2" s="38"/>
      <c r="C2" s="38"/>
      <c r="D2" s="38"/>
      <c r="E2" s="38"/>
      <c r="F2" s="38"/>
      <c r="G2" s="38"/>
      <c r="H2" s="38"/>
      <c r="I2" s="38"/>
    </row>
    <row r="3" spans="1:12" ht="12.75" customHeight="1" x14ac:dyDescent="0.25">
      <c r="B3" s="38"/>
      <c r="C3" s="38"/>
      <c r="D3" s="38"/>
      <c r="E3" s="38"/>
      <c r="F3" s="38"/>
      <c r="G3" s="38"/>
      <c r="H3" s="38"/>
      <c r="I3" s="38"/>
    </row>
    <row r="4" spans="1:12" ht="12.75" customHeight="1" x14ac:dyDescent="0.3">
      <c r="A4" s="39" t="s">
        <v>95</v>
      </c>
      <c r="B4" s="38"/>
      <c r="C4" s="38"/>
      <c r="D4" s="38"/>
      <c r="E4" s="38"/>
      <c r="F4" s="38">
        <v>27496.76</v>
      </c>
      <c r="G4" s="38"/>
      <c r="H4" s="38"/>
      <c r="I4" s="38"/>
    </row>
    <row r="5" spans="1:12" ht="12.75" customHeight="1" x14ac:dyDescent="0.25">
      <c r="B5" s="38"/>
      <c r="C5" s="37" t="s">
        <v>96</v>
      </c>
      <c r="D5" s="37"/>
      <c r="E5" s="37">
        <f>F4/3</f>
        <v>9165.5866666666661</v>
      </c>
      <c r="F5" s="38"/>
      <c r="G5" s="38"/>
      <c r="H5" s="38"/>
      <c r="I5" s="38"/>
    </row>
    <row r="6" spans="1:12" ht="12.75" customHeight="1" x14ac:dyDescent="0.25">
      <c r="B6" s="38"/>
      <c r="C6" s="37" t="s">
        <v>97</v>
      </c>
      <c r="D6" s="37"/>
      <c r="E6" s="37">
        <f>F4/3*2</f>
        <v>18331.173333333332</v>
      </c>
      <c r="F6" s="38"/>
      <c r="G6" s="38"/>
      <c r="H6" s="38"/>
      <c r="I6" s="38"/>
    </row>
    <row r="7" spans="1:12" ht="12.75" customHeight="1" x14ac:dyDescent="0.25">
      <c r="B7" s="38"/>
      <c r="C7" s="38"/>
      <c r="D7" s="38"/>
      <c r="E7" s="38"/>
      <c r="F7" s="38"/>
      <c r="G7" s="38"/>
      <c r="H7" s="38"/>
      <c r="I7" s="38"/>
    </row>
    <row r="8" spans="1:12" ht="12.75" customHeight="1" x14ac:dyDescent="0.3">
      <c r="A8" s="39" t="s">
        <v>8</v>
      </c>
      <c r="B8" s="38"/>
      <c r="C8" s="38"/>
      <c r="D8" s="38"/>
      <c r="E8" s="38"/>
      <c r="F8" s="38">
        <f>E9+E10</f>
        <v>7961.44</v>
      </c>
      <c r="G8" s="38"/>
      <c r="H8" s="38"/>
      <c r="I8" s="38"/>
    </row>
    <row r="9" spans="1:12" ht="12.75" customHeight="1" x14ac:dyDescent="0.25">
      <c r="B9" s="38"/>
      <c r="C9" s="38">
        <v>29</v>
      </c>
      <c r="D9" s="38">
        <v>100</v>
      </c>
      <c r="E9" s="38">
        <f t="shared" ref="E9:E10" si="0">C9*D9</f>
        <v>2900</v>
      </c>
      <c r="F9" s="38"/>
      <c r="G9" s="38"/>
      <c r="H9" s="38">
        <f>E9+E10+L10</f>
        <v>8594.119999999999</v>
      </c>
      <c r="I9" s="38"/>
    </row>
    <row r="10" spans="1:12" ht="12.75" customHeight="1" x14ac:dyDescent="0.3">
      <c r="B10" s="38"/>
      <c r="C10" s="38">
        <v>16</v>
      </c>
      <c r="D10" s="38">
        <v>316.33999999999997</v>
      </c>
      <c r="E10" s="38">
        <f t="shared" si="0"/>
        <v>5061.4399999999996</v>
      </c>
      <c r="F10" s="38"/>
      <c r="G10" s="38"/>
      <c r="H10" s="38">
        <v>2900</v>
      </c>
      <c r="I10" s="38"/>
      <c r="J10" s="39">
        <v>316.33999999999997</v>
      </c>
      <c r="K10" s="39">
        <v>2</v>
      </c>
      <c r="L10" s="39">
        <f>J10*K10</f>
        <v>632.67999999999995</v>
      </c>
    </row>
    <row r="11" spans="1:12" ht="12.75" customHeight="1" x14ac:dyDescent="0.25">
      <c r="B11" s="38"/>
      <c r="C11" s="37" t="s">
        <v>96</v>
      </c>
      <c r="D11" s="37"/>
      <c r="E11" s="37">
        <f>F8/3</f>
        <v>2653.813333333333</v>
      </c>
      <c r="F11" s="38"/>
      <c r="G11" s="38"/>
      <c r="H11" s="38">
        <v>1280</v>
      </c>
      <c r="I11" s="38"/>
    </row>
    <row r="12" spans="1:12" ht="12.75" customHeight="1" x14ac:dyDescent="0.25">
      <c r="B12" s="38"/>
      <c r="C12" s="37" t="s">
        <v>97</v>
      </c>
      <c r="D12" s="37"/>
      <c r="E12" s="37">
        <f>F8/3*2</f>
        <v>5307.6266666666661</v>
      </c>
      <c r="F12" s="38"/>
      <c r="G12" s="38"/>
      <c r="H12" s="38">
        <f>H9-H10-H11</f>
        <v>4414.119999999999</v>
      </c>
      <c r="I12" s="38"/>
    </row>
    <row r="13" spans="1:12" ht="12.75" customHeight="1" x14ac:dyDescent="0.25">
      <c r="B13" s="38"/>
      <c r="C13" s="38"/>
      <c r="D13" s="38"/>
      <c r="E13" s="38"/>
      <c r="F13" s="38"/>
      <c r="G13" s="38"/>
      <c r="H13" s="38"/>
      <c r="I13" s="38"/>
    </row>
    <row r="14" spans="1:12" ht="12.75" customHeight="1" x14ac:dyDescent="0.25">
      <c r="B14" s="38"/>
      <c r="C14" s="38"/>
      <c r="D14" s="38"/>
      <c r="E14" s="38"/>
      <c r="F14" s="38"/>
      <c r="G14" s="38"/>
      <c r="H14" s="38"/>
      <c r="I14" s="38"/>
    </row>
    <row r="15" spans="1:12" ht="12.75" customHeight="1" x14ac:dyDescent="0.3">
      <c r="A15" s="39" t="s">
        <v>98</v>
      </c>
      <c r="B15" s="38"/>
      <c r="C15" s="38"/>
      <c r="D15" s="38"/>
      <c r="E15" s="38"/>
      <c r="F15" s="38">
        <f>F4+F8</f>
        <v>35458.199999999997</v>
      </c>
      <c r="G15" s="38"/>
      <c r="H15" s="38"/>
      <c r="I15" s="38"/>
    </row>
    <row r="16" spans="1:12" ht="12.75" customHeight="1" x14ac:dyDescent="0.25">
      <c r="B16" s="38"/>
      <c r="C16" s="38"/>
      <c r="D16" s="38"/>
      <c r="E16" s="38"/>
      <c r="F16" s="38"/>
      <c r="G16" s="38"/>
      <c r="H16" s="38"/>
      <c r="I16" s="38"/>
    </row>
    <row r="17" spans="1:9" ht="12.75" customHeight="1" x14ac:dyDescent="0.25">
      <c r="A17" s="36" t="s">
        <v>99</v>
      </c>
      <c r="B17" s="37"/>
      <c r="C17" s="38"/>
      <c r="D17" s="38"/>
      <c r="E17" s="38"/>
      <c r="F17" s="38"/>
      <c r="G17" s="38"/>
      <c r="H17" s="38"/>
      <c r="I17" s="38"/>
    </row>
    <row r="18" spans="1:9" ht="12.75" customHeight="1" x14ac:dyDescent="0.25">
      <c r="A18" s="36" t="s">
        <v>100</v>
      </c>
      <c r="B18" s="37"/>
      <c r="C18" s="38"/>
      <c r="D18" s="38"/>
      <c r="E18" s="38"/>
      <c r="F18" s="38"/>
      <c r="G18" s="38"/>
      <c r="H18" s="38"/>
      <c r="I18" s="38"/>
    </row>
    <row r="19" spans="1:9" ht="12.75" customHeight="1" x14ac:dyDescent="0.25">
      <c r="B19" s="38"/>
      <c r="C19" s="38"/>
      <c r="D19" s="38"/>
      <c r="E19" s="38"/>
      <c r="F19" s="38"/>
      <c r="G19" s="38"/>
      <c r="H19" s="38"/>
      <c r="I19" s="38"/>
    </row>
    <row r="20" spans="1:9" ht="12.75" customHeight="1" x14ac:dyDescent="0.25">
      <c r="A20" s="40" t="s">
        <v>16</v>
      </c>
      <c r="B20" s="41" t="s">
        <v>17</v>
      </c>
      <c r="C20" s="41" t="s">
        <v>101</v>
      </c>
      <c r="D20" s="41" t="s">
        <v>102</v>
      </c>
      <c r="E20" s="41" t="s">
        <v>103</v>
      </c>
      <c r="F20" s="41" t="s">
        <v>104</v>
      </c>
      <c r="G20" s="41" t="s">
        <v>105</v>
      </c>
      <c r="H20" s="41" t="s">
        <v>106</v>
      </c>
      <c r="I20" s="42" t="s">
        <v>24</v>
      </c>
    </row>
    <row r="21" spans="1:9" ht="12.75" customHeight="1" x14ac:dyDescent="0.25">
      <c r="A21" s="43" t="s">
        <v>107</v>
      </c>
      <c r="B21" s="37"/>
      <c r="C21" s="38"/>
      <c r="D21" s="38">
        <f>E11/3</f>
        <v>884.60444444444431</v>
      </c>
      <c r="E21" s="38"/>
      <c r="F21" s="38">
        <f>E11/3</f>
        <v>884.60444444444431</v>
      </c>
      <c r="G21" s="38">
        <f>E11/3</f>
        <v>884.60444444444431</v>
      </c>
      <c r="H21" s="38">
        <v>0</v>
      </c>
      <c r="I21" s="44">
        <f t="shared" ref="I21:I25" si="1">C21+D21+E21+F21+G21+H21</f>
        <v>2653.813333333333</v>
      </c>
    </row>
    <row r="22" spans="1:9" ht="12.75" customHeight="1" x14ac:dyDescent="0.25">
      <c r="A22" s="43" t="s">
        <v>108</v>
      </c>
      <c r="B22" s="37"/>
      <c r="C22" s="38"/>
      <c r="D22" s="38">
        <f>1200-D21</f>
        <v>315.39555555555569</v>
      </c>
      <c r="E22" s="38"/>
      <c r="F22" s="38">
        <f t="shared" ref="F22:G22" si="2">1200-F21</f>
        <v>315.39555555555569</v>
      </c>
      <c r="G22" s="38">
        <f t="shared" si="2"/>
        <v>315.39555555555569</v>
      </c>
      <c r="H22" s="38">
        <v>0</v>
      </c>
      <c r="I22" s="44">
        <f t="shared" si="1"/>
        <v>946.18666666666707</v>
      </c>
    </row>
    <row r="23" spans="1:9" ht="12.75" customHeight="1" x14ac:dyDescent="0.25">
      <c r="A23" s="43" t="s">
        <v>109</v>
      </c>
      <c r="B23" s="38"/>
      <c r="C23" s="38"/>
      <c r="D23" s="38"/>
      <c r="E23" s="38"/>
      <c r="F23" s="38"/>
      <c r="G23" s="38">
        <v>300</v>
      </c>
      <c r="H23" s="38"/>
      <c r="I23" s="44">
        <f t="shared" si="1"/>
        <v>300</v>
      </c>
    </row>
    <row r="24" spans="1:9" ht="12.75" customHeight="1" x14ac:dyDescent="0.25">
      <c r="A24" s="45"/>
      <c r="B24" s="38"/>
      <c r="C24" s="38"/>
      <c r="D24" s="38"/>
      <c r="E24" s="38"/>
      <c r="F24" s="38"/>
      <c r="G24" s="38"/>
      <c r="H24" s="38"/>
      <c r="I24" s="44">
        <f t="shared" si="1"/>
        <v>0</v>
      </c>
    </row>
    <row r="25" spans="1:9" ht="12.75" customHeight="1" x14ac:dyDescent="0.25">
      <c r="A25" s="45"/>
      <c r="B25" s="38"/>
      <c r="C25" s="38"/>
      <c r="D25" s="38"/>
      <c r="E25" s="38"/>
      <c r="F25" s="38"/>
      <c r="G25" s="38"/>
      <c r="H25" s="38"/>
      <c r="I25" s="44">
        <f t="shared" si="1"/>
        <v>0</v>
      </c>
    </row>
    <row r="26" spans="1:9" ht="12.75" customHeight="1" x14ac:dyDescent="0.25">
      <c r="A26" s="43" t="s">
        <v>24</v>
      </c>
      <c r="B26" s="37"/>
      <c r="C26" s="38">
        <f t="shared" ref="C26:H26" si="3">SUM(C21:C25)</f>
        <v>0</v>
      </c>
      <c r="D26" s="38">
        <f t="shared" si="3"/>
        <v>1200</v>
      </c>
      <c r="E26" s="38">
        <f t="shared" si="3"/>
        <v>0</v>
      </c>
      <c r="F26" s="38">
        <f t="shared" si="3"/>
        <v>1200</v>
      </c>
      <c r="G26" s="38">
        <f t="shared" si="3"/>
        <v>1500</v>
      </c>
      <c r="H26" s="38">
        <f t="shared" si="3"/>
        <v>0</v>
      </c>
      <c r="I26" s="44">
        <f>I21+I22+I23+I24+I25</f>
        <v>3900</v>
      </c>
    </row>
    <row r="27" spans="1:9" ht="12.75" customHeight="1" x14ac:dyDescent="0.25">
      <c r="A27" s="46"/>
      <c r="B27" s="47"/>
      <c r="C27" s="47"/>
      <c r="D27" s="47"/>
      <c r="E27" s="47"/>
      <c r="F27" s="47"/>
      <c r="G27" s="48" t="s">
        <v>26</v>
      </c>
      <c r="H27" s="48">
        <f>E11-I21</f>
        <v>0</v>
      </c>
      <c r="I27" s="49"/>
    </row>
    <row r="28" spans="1:9" ht="12.75" customHeight="1" x14ac:dyDescent="0.25">
      <c r="A28" s="50"/>
      <c r="B28" s="51"/>
      <c r="C28" s="51"/>
      <c r="D28" s="51"/>
      <c r="E28" s="51"/>
      <c r="F28" s="51"/>
      <c r="G28" s="52" t="s">
        <v>27</v>
      </c>
      <c r="H28" s="52">
        <f>E5-I22-I23-I24-I25</f>
        <v>7919.4</v>
      </c>
      <c r="I28" s="53"/>
    </row>
    <row r="29" spans="1:9" ht="12.75" customHeight="1" x14ac:dyDescent="0.25">
      <c r="B29" s="38"/>
      <c r="C29" s="38"/>
      <c r="D29" s="38"/>
      <c r="E29" s="38"/>
      <c r="F29" s="38"/>
      <c r="G29" s="38"/>
      <c r="H29" s="38"/>
      <c r="I29" s="38"/>
    </row>
    <row r="30" spans="1:9" ht="12.75" customHeight="1" x14ac:dyDescent="0.25">
      <c r="A30" s="40" t="s">
        <v>28</v>
      </c>
      <c r="B30" s="41" t="s">
        <v>17</v>
      </c>
      <c r="C30" s="41" t="s">
        <v>110</v>
      </c>
      <c r="D30" s="41" t="s">
        <v>111</v>
      </c>
      <c r="E30" s="41" t="s">
        <v>112</v>
      </c>
      <c r="F30" s="41" t="s">
        <v>113</v>
      </c>
      <c r="G30" s="41" t="s">
        <v>114</v>
      </c>
      <c r="H30" s="41" t="s">
        <v>115</v>
      </c>
      <c r="I30" s="42" t="s">
        <v>24</v>
      </c>
    </row>
    <row r="31" spans="1:9" ht="12.75" customHeight="1" x14ac:dyDescent="0.25">
      <c r="A31" s="43" t="s">
        <v>116</v>
      </c>
      <c r="B31" s="37"/>
      <c r="C31" s="38">
        <f>E12/11*4</f>
        <v>1930.0460606060603</v>
      </c>
      <c r="D31" s="38">
        <f>E12/11</f>
        <v>482.51151515151508</v>
      </c>
      <c r="E31" s="38">
        <f>E12/11</f>
        <v>482.51151515151508</v>
      </c>
      <c r="F31" s="38">
        <f>E12/11*2</f>
        <v>965.02303030303017</v>
      </c>
      <c r="G31" s="38">
        <f>E12/11</f>
        <v>482.51151515151508</v>
      </c>
      <c r="H31" s="38">
        <f>E12/11*2</f>
        <v>965.02303030303017</v>
      </c>
      <c r="I31" s="44">
        <f t="shared" ref="I31:I37" si="4">C31+D31+E31+F31+G31+H31</f>
        <v>5307.6266666666661</v>
      </c>
    </row>
    <row r="32" spans="1:9" ht="12.75" customHeight="1" x14ac:dyDescent="0.25">
      <c r="A32" s="43" t="s">
        <v>117</v>
      </c>
      <c r="B32" s="37"/>
      <c r="C32" s="38">
        <f>600*4-C31</f>
        <v>469.95393939393966</v>
      </c>
      <c r="D32" s="38">
        <f t="shared" ref="D32:E32" si="5">600-D31</f>
        <v>117.48848484848492</v>
      </c>
      <c r="E32" s="38">
        <f t="shared" si="5"/>
        <v>117.48848484848492</v>
      </c>
      <c r="F32" s="38">
        <f>600*2-F31</f>
        <v>234.97696969696983</v>
      </c>
      <c r="G32" s="38">
        <f>600-G31</f>
        <v>117.48848484848492</v>
      </c>
      <c r="H32" s="38">
        <f>600*2-H31</f>
        <v>234.97696969696983</v>
      </c>
      <c r="I32" s="44">
        <f t="shared" si="4"/>
        <v>1292.3733333333339</v>
      </c>
    </row>
    <row r="33" spans="1:9" ht="12.75" customHeight="1" x14ac:dyDescent="0.25">
      <c r="A33" s="43" t="s">
        <v>118</v>
      </c>
      <c r="B33" s="37">
        <v>600</v>
      </c>
      <c r="C33" s="38">
        <f>600*7</f>
        <v>4200</v>
      </c>
      <c r="D33" s="38"/>
      <c r="E33" s="38"/>
      <c r="F33" s="38"/>
      <c r="G33" s="38"/>
      <c r="H33" s="38"/>
      <c r="I33" s="44">
        <f t="shared" si="4"/>
        <v>4200</v>
      </c>
    </row>
    <row r="34" spans="1:9" ht="12.75" customHeight="1" x14ac:dyDescent="0.25">
      <c r="A34" s="43" t="s">
        <v>119</v>
      </c>
      <c r="B34" s="37">
        <v>250</v>
      </c>
      <c r="C34" s="38">
        <v>250</v>
      </c>
      <c r="D34" s="38"/>
      <c r="E34" s="38"/>
      <c r="F34" s="38"/>
      <c r="G34" s="38"/>
      <c r="H34" s="38"/>
      <c r="I34" s="44">
        <f t="shared" si="4"/>
        <v>250</v>
      </c>
    </row>
    <row r="35" spans="1:9" ht="12.75" customHeight="1" x14ac:dyDescent="0.25">
      <c r="A35" s="43" t="s">
        <v>120</v>
      </c>
      <c r="B35" s="37">
        <v>600</v>
      </c>
      <c r="C35" s="38">
        <v>0</v>
      </c>
      <c r="D35" s="38">
        <f>2*600</f>
        <v>1200</v>
      </c>
      <c r="E35" s="38">
        <f>4*600</f>
        <v>2400</v>
      </c>
      <c r="F35" s="38"/>
      <c r="G35" s="38"/>
      <c r="H35" s="38"/>
      <c r="I35" s="44">
        <f t="shared" si="4"/>
        <v>3600</v>
      </c>
    </row>
    <row r="36" spans="1:9" ht="12.75" customHeight="1" x14ac:dyDescent="0.25">
      <c r="A36" s="43" t="s">
        <v>121</v>
      </c>
      <c r="B36" s="37">
        <v>400</v>
      </c>
      <c r="C36" s="38"/>
      <c r="D36" s="38"/>
      <c r="E36" s="38"/>
      <c r="F36" s="38">
        <v>1200</v>
      </c>
      <c r="G36" s="38"/>
      <c r="H36" s="38"/>
      <c r="I36" s="44">
        <f t="shared" si="4"/>
        <v>1200</v>
      </c>
    </row>
    <row r="37" spans="1:9" ht="12.75" customHeight="1" x14ac:dyDescent="0.25">
      <c r="A37" s="43" t="s">
        <v>122</v>
      </c>
      <c r="B37" s="37">
        <v>600</v>
      </c>
      <c r="C37" s="38"/>
      <c r="D37" s="38"/>
      <c r="E37" s="38"/>
      <c r="F37" s="38">
        <f t="shared" ref="F37:H37" si="6">600*3</f>
        <v>1800</v>
      </c>
      <c r="G37" s="38">
        <f t="shared" si="6"/>
        <v>1800</v>
      </c>
      <c r="H37" s="38">
        <f t="shared" si="6"/>
        <v>1800</v>
      </c>
      <c r="I37" s="44">
        <f t="shared" si="4"/>
        <v>5400</v>
      </c>
    </row>
    <row r="38" spans="1:9" ht="12.75" customHeight="1" x14ac:dyDescent="0.25">
      <c r="A38" s="43" t="s">
        <v>123</v>
      </c>
      <c r="B38" s="37">
        <v>200</v>
      </c>
      <c r="C38" s="38"/>
      <c r="D38" s="38"/>
      <c r="E38" s="38"/>
      <c r="F38" s="38"/>
      <c r="G38" s="38"/>
      <c r="H38" s="38">
        <f>B38*3</f>
        <v>600</v>
      </c>
      <c r="I38" s="44">
        <f>H38</f>
        <v>600</v>
      </c>
    </row>
    <row r="39" spans="1:9" ht="12.75" customHeight="1" x14ac:dyDescent="0.25">
      <c r="A39" s="43" t="s">
        <v>124</v>
      </c>
      <c r="B39" s="37">
        <v>200</v>
      </c>
      <c r="C39" s="38">
        <f>B39*7</f>
        <v>1400</v>
      </c>
      <c r="D39" s="38"/>
      <c r="E39" s="38"/>
      <c r="F39" s="38"/>
      <c r="G39" s="38"/>
      <c r="H39" s="38">
        <v>0</v>
      </c>
      <c r="I39" s="44">
        <f>C39+D39+E39+F39+G39+H39</f>
        <v>1400</v>
      </c>
    </row>
    <row r="40" spans="1:9" ht="12.75" customHeight="1" x14ac:dyDescent="0.25">
      <c r="A40" s="43" t="s">
        <v>125</v>
      </c>
      <c r="B40" s="37">
        <v>89.2</v>
      </c>
      <c r="C40" s="38"/>
      <c r="D40" s="38"/>
      <c r="E40" s="38">
        <f>B40*4</f>
        <v>356.8</v>
      </c>
      <c r="F40" s="38"/>
      <c r="G40" s="38"/>
      <c r="H40" s="38"/>
      <c r="I40" s="44">
        <f>E40</f>
        <v>356.8</v>
      </c>
    </row>
    <row r="41" spans="1:9" ht="12.75" customHeight="1" x14ac:dyDescent="0.25">
      <c r="A41" s="43" t="s">
        <v>24</v>
      </c>
      <c r="B41" s="37"/>
      <c r="C41" s="38">
        <f t="shared" ref="C41:H41" si="7">SUM(C31:C40)</f>
        <v>8250</v>
      </c>
      <c r="D41" s="38">
        <f t="shared" si="7"/>
        <v>1800</v>
      </c>
      <c r="E41" s="38">
        <f t="shared" si="7"/>
        <v>3356.8</v>
      </c>
      <c r="F41" s="38">
        <f t="shared" si="7"/>
        <v>4200</v>
      </c>
      <c r="G41" s="38">
        <f t="shared" si="7"/>
        <v>2400</v>
      </c>
      <c r="H41" s="38">
        <f t="shared" si="7"/>
        <v>3600</v>
      </c>
      <c r="I41" s="44">
        <f>I31+I32+I33+I34+I35+I36+I37+I38+I39+I40</f>
        <v>23606.799999999999</v>
      </c>
    </row>
    <row r="42" spans="1:9" ht="12.75" customHeight="1" x14ac:dyDescent="0.25">
      <c r="A42" s="46"/>
      <c r="B42" s="47"/>
      <c r="C42" s="47"/>
      <c r="D42" s="47"/>
      <c r="E42" s="47"/>
      <c r="F42" s="47"/>
      <c r="G42" s="48" t="s">
        <v>26</v>
      </c>
      <c r="H42" s="48">
        <f>E12-I31</f>
        <v>0</v>
      </c>
      <c r="I42" s="49"/>
    </row>
    <row r="43" spans="1:9" ht="12.75" customHeight="1" x14ac:dyDescent="0.25">
      <c r="A43" s="50"/>
      <c r="B43" s="51"/>
      <c r="C43" s="51"/>
      <c r="D43" s="51"/>
      <c r="E43" s="51"/>
      <c r="F43" s="51"/>
      <c r="G43" s="52" t="s">
        <v>27</v>
      </c>
      <c r="H43" s="52">
        <f>E6-I32-I33-I34-I35-I36-I37-I38-I39-I40</f>
        <v>31.999999999999261</v>
      </c>
      <c r="I43" s="53" t="s">
        <v>42</v>
      </c>
    </row>
    <row r="44" spans="1:9" ht="12.75" customHeight="1" x14ac:dyDescent="0.25">
      <c r="B44" s="38"/>
      <c r="C44" s="38"/>
      <c r="D44" s="38"/>
      <c r="E44" s="38"/>
      <c r="F44" s="38"/>
      <c r="G44" s="38"/>
      <c r="H44" s="38"/>
      <c r="I44" s="38"/>
    </row>
    <row r="45" spans="1:9" ht="12.75" customHeight="1" x14ac:dyDescent="0.25">
      <c r="B45" s="38"/>
      <c r="C45" s="38"/>
      <c r="D45" s="38"/>
      <c r="E45" s="38"/>
      <c r="F45" s="38"/>
      <c r="G45" s="38"/>
      <c r="H45" s="38"/>
      <c r="I45" s="38"/>
    </row>
    <row r="46" spans="1:9" ht="12.75" customHeight="1" x14ac:dyDescent="0.25">
      <c r="B46" s="38"/>
      <c r="C46" s="38"/>
      <c r="D46" s="38"/>
      <c r="E46" s="38"/>
      <c r="F46" s="38"/>
      <c r="G46" s="38"/>
      <c r="H46" s="38"/>
      <c r="I46" s="38"/>
    </row>
    <row r="47" spans="1:9" ht="12.75" customHeight="1" x14ac:dyDescent="0.25">
      <c r="B47" s="38"/>
      <c r="C47" s="38"/>
      <c r="D47" s="38"/>
      <c r="E47" s="38"/>
      <c r="F47" s="38"/>
      <c r="G47" s="38"/>
      <c r="H47" s="38"/>
      <c r="I47" s="38"/>
    </row>
    <row r="48" spans="1:9" ht="12.75" customHeight="1" x14ac:dyDescent="0.25">
      <c r="B48" s="38"/>
      <c r="C48" s="38"/>
      <c r="D48" s="38"/>
      <c r="E48" s="38"/>
      <c r="F48" s="38"/>
      <c r="G48" s="38"/>
      <c r="H48" s="38"/>
      <c r="I48" s="38"/>
    </row>
    <row r="49" spans="2:9" ht="12.75" customHeight="1" x14ac:dyDescent="0.25">
      <c r="B49" s="38"/>
      <c r="C49" s="38"/>
      <c r="D49" s="38"/>
      <c r="E49" s="38"/>
      <c r="F49" s="38"/>
      <c r="G49" s="38"/>
      <c r="H49" s="38"/>
      <c r="I49" s="38"/>
    </row>
    <row r="50" spans="2:9" ht="12.75" customHeight="1" x14ac:dyDescent="0.25">
      <c r="B50" s="38"/>
      <c r="C50" s="38"/>
      <c r="D50" s="38"/>
      <c r="E50" s="38"/>
      <c r="F50" s="38"/>
      <c r="G50" s="38"/>
      <c r="H50" s="38"/>
      <c r="I50" s="38"/>
    </row>
    <row r="51" spans="2:9" ht="12.75" customHeight="1" x14ac:dyDescent="0.25">
      <c r="B51" s="38"/>
      <c r="C51" s="38"/>
      <c r="D51" s="38"/>
      <c r="E51" s="38"/>
      <c r="F51" s="38"/>
      <c r="G51" s="38"/>
      <c r="H51" s="38"/>
      <c r="I51" s="38"/>
    </row>
    <row r="52" spans="2:9" ht="12.75" customHeight="1" x14ac:dyDescent="0.25">
      <c r="B52" s="38"/>
      <c r="C52" s="38"/>
      <c r="D52" s="38"/>
      <c r="E52" s="38"/>
      <c r="F52" s="38"/>
      <c r="G52" s="38"/>
      <c r="H52" s="38"/>
      <c r="I52" s="38"/>
    </row>
    <row r="53" spans="2:9" ht="12.75" customHeight="1" x14ac:dyDescent="0.25">
      <c r="B53" s="38"/>
      <c r="C53" s="38"/>
      <c r="D53" s="38"/>
      <c r="E53" s="38"/>
      <c r="F53" s="38"/>
      <c r="G53" s="38"/>
      <c r="H53" s="38"/>
      <c r="I53" s="38"/>
    </row>
    <row r="54" spans="2:9" ht="12.75" customHeight="1" x14ac:dyDescent="0.25">
      <c r="B54" s="38"/>
      <c r="C54" s="38"/>
      <c r="D54" s="38"/>
      <c r="E54" s="38"/>
      <c r="F54" s="38"/>
      <c r="G54" s="38"/>
      <c r="H54" s="38"/>
      <c r="I54" s="38"/>
    </row>
    <row r="55" spans="2:9" ht="12.75" customHeight="1" x14ac:dyDescent="0.25">
      <c r="B55" s="38"/>
      <c r="C55" s="38"/>
      <c r="D55" s="38"/>
      <c r="E55" s="38"/>
      <c r="F55" s="38"/>
      <c r="G55" s="38"/>
      <c r="H55" s="38"/>
      <c r="I55" s="38"/>
    </row>
    <row r="56" spans="2:9" ht="12.75" customHeight="1" x14ac:dyDescent="0.25">
      <c r="B56" s="38"/>
      <c r="C56" s="38"/>
      <c r="D56" s="38"/>
      <c r="E56" s="38"/>
      <c r="F56" s="38"/>
      <c r="G56" s="38"/>
      <c r="H56" s="38"/>
      <c r="I56" s="38"/>
    </row>
    <row r="57" spans="2:9" ht="12.75" customHeight="1" x14ac:dyDescent="0.25">
      <c r="B57" s="38"/>
      <c r="C57" s="38"/>
      <c r="D57" s="38"/>
      <c r="E57" s="38"/>
      <c r="F57" s="38"/>
      <c r="G57" s="38"/>
      <c r="H57" s="38"/>
      <c r="I57" s="38"/>
    </row>
    <row r="58" spans="2:9" ht="12.75" customHeight="1" x14ac:dyDescent="0.25">
      <c r="B58" s="38"/>
      <c r="C58" s="38"/>
      <c r="D58" s="38"/>
      <c r="E58" s="38"/>
      <c r="F58" s="38"/>
      <c r="G58" s="38"/>
      <c r="H58" s="38"/>
      <c r="I58" s="38"/>
    </row>
    <row r="59" spans="2:9" ht="12.75" customHeight="1" x14ac:dyDescent="0.25">
      <c r="B59" s="38"/>
      <c r="C59" s="38"/>
      <c r="D59" s="38"/>
      <c r="E59" s="38"/>
      <c r="F59" s="38"/>
      <c r="G59" s="38"/>
      <c r="H59" s="38"/>
      <c r="I59" s="38"/>
    </row>
    <row r="60" spans="2:9" ht="12.75" customHeight="1" x14ac:dyDescent="0.25">
      <c r="B60" s="38"/>
      <c r="C60" s="38"/>
      <c r="D60" s="38"/>
      <c r="E60" s="38"/>
      <c r="F60" s="38"/>
      <c r="G60" s="38"/>
      <c r="H60" s="38"/>
      <c r="I60" s="38"/>
    </row>
    <row r="61" spans="2:9" ht="12.75" customHeight="1" x14ac:dyDescent="0.25">
      <c r="B61" s="38"/>
      <c r="C61" s="38"/>
      <c r="D61" s="38"/>
      <c r="E61" s="38"/>
      <c r="F61" s="38"/>
      <c r="G61" s="38"/>
      <c r="H61" s="38"/>
      <c r="I61" s="38"/>
    </row>
    <row r="62" spans="2:9" ht="12.75" customHeight="1" x14ac:dyDescent="0.25">
      <c r="B62" s="38"/>
      <c r="C62" s="38"/>
      <c r="D62" s="38"/>
      <c r="E62" s="38"/>
      <c r="F62" s="38"/>
      <c r="G62" s="38"/>
      <c r="H62" s="38"/>
      <c r="I62" s="38"/>
    </row>
    <row r="63" spans="2:9" ht="12.75" customHeight="1" x14ac:dyDescent="0.25">
      <c r="B63" s="38"/>
      <c r="C63" s="38"/>
      <c r="D63" s="38"/>
      <c r="E63" s="38"/>
      <c r="F63" s="38"/>
      <c r="G63" s="38"/>
      <c r="H63" s="38"/>
      <c r="I63" s="38"/>
    </row>
    <row r="64" spans="2:9" ht="12.75" customHeight="1" x14ac:dyDescent="0.25">
      <c r="B64" s="38"/>
      <c r="C64" s="38"/>
      <c r="D64" s="38"/>
      <c r="E64" s="38"/>
      <c r="F64" s="38"/>
      <c r="G64" s="38"/>
      <c r="H64" s="38"/>
      <c r="I64" s="38"/>
    </row>
    <row r="65" spans="2:9" ht="12.75" customHeight="1" x14ac:dyDescent="0.25">
      <c r="B65" s="38"/>
      <c r="C65" s="38"/>
      <c r="D65" s="38"/>
      <c r="E65" s="38"/>
      <c r="F65" s="38"/>
      <c r="G65" s="38"/>
      <c r="H65" s="38"/>
      <c r="I65" s="38"/>
    </row>
    <row r="66" spans="2:9" ht="12.75" customHeight="1" x14ac:dyDescent="0.25">
      <c r="B66" s="38"/>
      <c r="C66" s="38"/>
      <c r="D66" s="38"/>
      <c r="E66" s="38"/>
      <c r="F66" s="38"/>
      <c r="G66" s="38"/>
      <c r="H66" s="38"/>
      <c r="I66" s="38"/>
    </row>
    <row r="67" spans="2:9" ht="12.75" customHeight="1" x14ac:dyDescent="0.25">
      <c r="B67" s="38"/>
      <c r="C67" s="38"/>
      <c r="D67" s="38"/>
      <c r="E67" s="38"/>
      <c r="F67" s="38"/>
      <c r="G67" s="38"/>
      <c r="H67" s="38"/>
      <c r="I67" s="38"/>
    </row>
    <row r="68" spans="2:9" ht="12.75" customHeight="1" x14ac:dyDescent="0.25">
      <c r="B68" s="38"/>
      <c r="C68" s="38"/>
      <c r="D68" s="38"/>
      <c r="E68" s="38"/>
      <c r="F68" s="38"/>
      <c r="G68" s="38"/>
      <c r="H68" s="38"/>
      <c r="I68" s="38"/>
    </row>
    <row r="69" spans="2:9" ht="12.75" customHeight="1" x14ac:dyDescent="0.25">
      <c r="B69" s="38"/>
      <c r="C69" s="38"/>
      <c r="D69" s="38"/>
      <c r="E69" s="38"/>
      <c r="F69" s="38"/>
      <c r="G69" s="38"/>
      <c r="H69" s="38"/>
      <c r="I69" s="38"/>
    </row>
    <row r="70" spans="2:9" ht="12.75" customHeight="1" x14ac:dyDescent="0.25">
      <c r="B70" s="38"/>
      <c r="C70" s="38"/>
      <c r="D70" s="38"/>
      <c r="E70" s="38"/>
      <c r="F70" s="38"/>
      <c r="G70" s="38"/>
      <c r="H70" s="38"/>
      <c r="I70" s="38"/>
    </row>
    <row r="71" spans="2:9" ht="12.75" customHeight="1" x14ac:dyDescent="0.25">
      <c r="B71" s="38"/>
      <c r="C71" s="38"/>
      <c r="D71" s="38"/>
      <c r="E71" s="38"/>
      <c r="F71" s="38"/>
      <c r="G71" s="38"/>
      <c r="H71" s="38"/>
      <c r="I71" s="38"/>
    </row>
    <row r="72" spans="2:9" ht="12.75" customHeight="1" x14ac:dyDescent="0.25">
      <c r="B72" s="38"/>
      <c r="C72" s="38"/>
      <c r="D72" s="38"/>
      <c r="E72" s="38"/>
      <c r="F72" s="38"/>
      <c r="G72" s="38"/>
      <c r="H72" s="38"/>
      <c r="I72" s="38"/>
    </row>
    <row r="73" spans="2:9" ht="12.75" customHeight="1" x14ac:dyDescent="0.25">
      <c r="B73" s="38"/>
      <c r="C73" s="38"/>
      <c r="D73" s="38"/>
      <c r="E73" s="38"/>
      <c r="F73" s="38"/>
      <c r="G73" s="38"/>
      <c r="H73" s="38"/>
      <c r="I73" s="38"/>
    </row>
    <row r="74" spans="2:9" ht="12.75" customHeight="1" x14ac:dyDescent="0.25">
      <c r="B74" s="38"/>
      <c r="C74" s="38"/>
      <c r="D74" s="38"/>
      <c r="E74" s="38"/>
      <c r="F74" s="38"/>
      <c r="G74" s="38"/>
      <c r="H74" s="38"/>
      <c r="I74" s="38"/>
    </row>
    <row r="75" spans="2:9" ht="12.75" customHeight="1" x14ac:dyDescent="0.25">
      <c r="B75" s="38"/>
      <c r="C75" s="38"/>
      <c r="D75" s="38"/>
      <c r="E75" s="38"/>
      <c r="F75" s="38"/>
      <c r="G75" s="38"/>
      <c r="H75" s="38"/>
      <c r="I75" s="38"/>
    </row>
    <row r="76" spans="2:9" ht="12.75" customHeight="1" x14ac:dyDescent="0.25">
      <c r="B76" s="38"/>
      <c r="C76" s="38"/>
      <c r="D76" s="38"/>
      <c r="E76" s="38"/>
      <c r="F76" s="38"/>
      <c r="G76" s="38"/>
      <c r="H76" s="38"/>
      <c r="I76" s="38"/>
    </row>
    <row r="77" spans="2:9" ht="12.75" customHeight="1" x14ac:dyDescent="0.25">
      <c r="B77" s="38"/>
      <c r="C77" s="38"/>
      <c r="D77" s="38"/>
      <c r="E77" s="38"/>
      <c r="F77" s="38"/>
      <c r="G77" s="38"/>
      <c r="H77" s="38"/>
      <c r="I77" s="38"/>
    </row>
    <row r="78" spans="2:9" ht="12.75" customHeight="1" x14ac:dyDescent="0.25">
      <c r="B78" s="38"/>
      <c r="C78" s="38"/>
      <c r="D78" s="38"/>
      <c r="E78" s="38"/>
      <c r="F78" s="38"/>
      <c r="G78" s="38"/>
      <c r="H78" s="38"/>
      <c r="I78" s="38"/>
    </row>
    <row r="79" spans="2:9" ht="12.75" customHeight="1" x14ac:dyDescent="0.25">
      <c r="B79" s="38"/>
      <c r="C79" s="38"/>
      <c r="D79" s="38"/>
      <c r="E79" s="38"/>
      <c r="F79" s="38"/>
      <c r="G79" s="38"/>
      <c r="H79" s="38"/>
      <c r="I79" s="38"/>
    </row>
    <row r="80" spans="2:9" ht="12.75" customHeight="1" x14ac:dyDescent="0.25">
      <c r="B80" s="38"/>
      <c r="C80" s="38"/>
      <c r="D80" s="38"/>
      <c r="E80" s="38"/>
      <c r="F80" s="38"/>
      <c r="G80" s="38"/>
      <c r="H80" s="38"/>
      <c r="I80" s="38"/>
    </row>
    <row r="81" spans="2:9" ht="12.75" customHeight="1" x14ac:dyDescent="0.25">
      <c r="B81" s="38"/>
      <c r="C81" s="38"/>
      <c r="D81" s="38"/>
      <c r="E81" s="38"/>
      <c r="F81" s="38"/>
      <c r="G81" s="38"/>
      <c r="H81" s="38"/>
      <c r="I81" s="38"/>
    </row>
    <row r="82" spans="2:9" ht="12.75" customHeight="1" x14ac:dyDescent="0.25">
      <c r="B82" s="38"/>
      <c r="C82" s="38"/>
      <c r="D82" s="38"/>
      <c r="E82" s="38"/>
      <c r="F82" s="38"/>
      <c r="G82" s="38"/>
      <c r="H82" s="38"/>
      <c r="I82" s="38"/>
    </row>
    <row r="83" spans="2:9" ht="12.75" customHeight="1" x14ac:dyDescent="0.25">
      <c r="B83" s="38"/>
      <c r="C83" s="38"/>
      <c r="D83" s="38"/>
      <c r="E83" s="38"/>
      <c r="F83" s="38"/>
      <c r="G83" s="38"/>
      <c r="H83" s="38"/>
      <c r="I83" s="38"/>
    </row>
    <row r="84" spans="2:9" ht="12.75" customHeight="1" x14ac:dyDescent="0.25">
      <c r="B84" s="38"/>
      <c r="C84" s="38"/>
      <c r="D84" s="38"/>
      <c r="E84" s="38"/>
      <c r="F84" s="38"/>
      <c r="G84" s="38"/>
      <c r="H84" s="38"/>
      <c r="I84" s="38"/>
    </row>
    <row r="85" spans="2:9" ht="12.75" customHeight="1" x14ac:dyDescent="0.25">
      <c r="B85" s="38"/>
      <c r="C85" s="38"/>
      <c r="D85" s="38"/>
      <c r="E85" s="38"/>
      <c r="F85" s="38"/>
      <c r="G85" s="38"/>
      <c r="H85" s="38"/>
      <c r="I85" s="38"/>
    </row>
    <row r="86" spans="2:9" ht="12.75" customHeight="1" x14ac:dyDescent="0.25">
      <c r="B86" s="38"/>
      <c r="C86" s="38"/>
      <c r="D86" s="38"/>
      <c r="E86" s="38"/>
      <c r="F86" s="38"/>
      <c r="G86" s="38"/>
      <c r="H86" s="38"/>
      <c r="I86" s="38"/>
    </row>
    <row r="87" spans="2:9" ht="12.75" customHeight="1" x14ac:dyDescent="0.25">
      <c r="B87" s="38"/>
      <c r="C87" s="38"/>
      <c r="D87" s="38"/>
      <c r="E87" s="38"/>
      <c r="F87" s="38"/>
      <c r="G87" s="38"/>
      <c r="H87" s="38"/>
      <c r="I87" s="38"/>
    </row>
    <row r="88" spans="2:9" ht="12.75" customHeight="1" x14ac:dyDescent="0.25">
      <c r="B88" s="38"/>
      <c r="C88" s="38"/>
      <c r="D88" s="38"/>
      <c r="E88" s="38"/>
      <c r="F88" s="38"/>
      <c r="G88" s="38"/>
      <c r="H88" s="38"/>
      <c r="I88" s="38"/>
    </row>
    <row r="89" spans="2:9" ht="12.75" customHeight="1" x14ac:dyDescent="0.25">
      <c r="B89" s="38"/>
      <c r="C89" s="38"/>
      <c r="D89" s="38"/>
      <c r="E89" s="38"/>
      <c r="F89" s="38"/>
      <c r="G89" s="38"/>
      <c r="H89" s="38"/>
      <c r="I89" s="38"/>
    </row>
    <row r="90" spans="2:9" ht="12.75" customHeight="1" x14ac:dyDescent="0.25">
      <c r="B90" s="38"/>
      <c r="C90" s="38"/>
      <c r="D90" s="38"/>
      <c r="E90" s="38"/>
      <c r="F90" s="38"/>
      <c r="G90" s="38"/>
      <c r="H90" s="38"/>
      <c r="I90" s="38"/>
    </row>
    <row r="91" spans="2:9" ht="12.75" customHeight="1" x14ac:dyDescent="0.25">
      <c r="B91" s="38"/>
      <c r="C91" s="38"/>
      <c r="D91" s="38"/>
      <c r="E91" s="38"/>
      <c r="F91" s="38"/>
      <c r="G91" s="38"/>
      <c r="H91" s="38"/>
      <c r="I91" s="38"/>
    </row>
    <row r="92" spans="2:9" ht="12.75" customHeight="1" x14ac:dyDescent="0.25">
      <c r="B92" s="38"/>
      <c r="C92" s="38"/>
      <c r="D92" s="38"/>
      <c r="E92" s="38"/>
      <c r="F92" s="38"/>
      <c r="G92" s="38"/>
      <c r="H92" s="38"/>
      <c r="I92" s="38"/>
    </row>
    <row r="93" spans="2:9" ht="12.75" customHeight="1" x14ac:dyDescent="0.25">
      <c r="B93" s="38"/>
      <c r="C93" s="38"/>
      <c r="D93" s="38"/>
      <c r="E93" s="38"/>
      <c r="F93" s="38"/>
      <c r="G93" s="38"/>
      <c r="H93" s="38"/>
      <c r="I93" s="38"/>
    </row>
    <row r="94" spans="2:9" ht="12.75" customHeight="1" x14ac:dyDescent="0.25">
      <c r="B94" s="38"/>
      <c r="C94" s="38"/>
      <c r="D94" s="38"/>
      <c r="E94" s="38"/>
      <c r="F94" s="38"/>
      <c r="G94" s="38"/>
      <c r="H94" s="38"/>
      <c r="I94" s="38"/>
    </row>
    <row r="95" spans="2:9" ht="12.75" customHeight="1" x14ac:dyDescent="0.25">
      <c r="B95" s="38"/>
      <c r="C95" s="38"/>
      <c r="D95" s="38"/>
      <c r="E95" s="38"/>
      <c r="F95" s="38"/>
      <c r="G95" s="38"/>
      <c r="H95" s="38"/>
      <c r="I95" s="38"/>
    </row>
    <row r="96" spans="2:9" ht="12.75" customHeight="1" x14ac:dyDescent="0.25">
      <c r="B96" s="38"/>
      <c r="C96" s="38"/>
      <c r="D96" s="38"/>
      <c r="E96" s="38"/>
      <c r="F96" s="38"/>
      <c r="G96" s="38"/>
      <c r="H96" s="38"/>
      <c r="I96" s="38"/>
    </row>
    <row r="97" spans="2:9" ht="12.75" customHeight="1" x14ac:dyDescent="0.25">
      <c r="B97" s="38"/>
      <c r="C97" s="38"/>
      <c r="D97" s="38"/>
      <c r="E97" s="38"/>
      <c r="F97" s="38"/>
      <c r="G97" s="38"/>
      <c r="H97" s="38"/>
      <c r="I97" s="38"/>
    </row>
    <row r="98" spans="2:9" ht="12.75" customHeight="1" x14ac:dyDescent="0.25">
      <c r="B98" s="38"/>
      <c r="C98" s="38"/>
      <c r="D98" s="38"/>
      <c r="E98" s="38"/>
      <c r="F98" s="38"/>
      <c r="G98" s="38"/>
      <c r="H98" s="38"/>
      <c r="I98" s="38"/>
    </row>
    <row r="99" spans="2:9" ht="12.75" customHeight="1" x14ac:dyDescent="0.25">
      <c r="B99" s="38"/>
      <c r="C99" s="38"/>
      <c r="D99" s="38"/>
      <c r="E99" s="38"/>
      <c r="F99" s="38"/>
      <c r="G99" s="38"/>
      <c r="H99" s="38"/>
      <c r="I99" s="38"/>
    </row>
    <row r="100" spans="2:9" ht="12.75" customHeight="1" x14ac:dyDescent="0.25">
      <c r="B100" s="38"/>
      <c r="C100" s="38"/>
      <c r="D100" s="38"/>
      <c r="E100" s="38"/>
      <c r="F100" s="38"/>
      <c r="G100" s="38"/>
      <c r="H100" s="38"/>
      <c r="I100" s="38"/>
    </row>
    <row r="101" spans="2:9" ht="12.75" customHeight="1" x14ac:dyDescent="0.25">
      <c r="B101" s="38"/>
      <c r="C101" s="38"/>
      <c r="D101" s="38"/>
      <c r="E101" s="38"/>
      <c r="F101" s="38"/>
      <c r="G101" s="38"/>
      <c r="H101" s="38"/>
      <c r="I101" s="38"/>
    </row>
    <row r="102" spans="2:9" ht="12.75" customHeight="1" x14ac:dyDescent="0.25">
      <c r="B102" s="38"/>
      <c r="C102" s="38"/>
      <c r="D102" s="38"/>
      <c r="E102" s="38"/>
      <c r="F102" s="38"/>
      <c r="G102" s="38"/>
      <c r="H102" s="38"/>
      <c r="I102" s="38"/>
    </row>
    <row r="103" spans="2:9" ht="12.75" customHeight="1" x14ac:dyDescent="0.25">
      <c r="B103" s="38"/>
      <c r="C103" s="38"/>
      <c r="D103" s="38"/>
      <c r="E103" s="38"/>
      <c r="F103" s="38"/>
      <c r="G103" s="38"/>
      <c r="H103" s="38"/>
      <c r="I103" s="38"/>
    </row>
    <row r="104" spans="2:9" ht="12.75" customHeight="1" x14ac:dyDescent="0.25">
      <c r="B104" s="38"/>
      <c r="C104" s="38"/>
      <c r="D104" s="38"/>
      <c r="E104" s="38"/>
      <c r="F104" s="38"/>
      <c r="G104" s="38"/>
      <c r="H104" s="38"/>
      <c r="I104" s="38"/>
    </row>
    <row r="105" spans="2:9" ht="12.75" customHeight="1" x14ac:dyDescent="0.25">
      <c r="B105" s="38"/>
      <c r="C105" s="38"/>
      <c r="D105" s="38"/>
      <c r="E105" s="38"/>
      <c r="F105" s="38"/>
      <c r="G105" s="38"/>
      <c r="H105" s="38"/>
      <c r="I105" s="38"/>
    </row>
    <row r="106" spans="2:9" ht="12.75" customHeight="1" x14ac:dyDescent="0.25">
      <c r="B106" s="38"/>
      <c r="C106" s="38"/>
      <c r="D106" s="38"/>
      <c r="E106" s="38"/>
      <c r="F106" s="38"/>
      <c r="G106" s="38"/>
      <c r="H106" s="38"/>
      <c r="I106" s="38"/>
    </row>
    <row r="107" spans="2:9" ht="12.75" customHeight="1" x14ac:dyDescent="0.25">
      <c r="B107" s="38"/>
      <c r="C107" s="38"/>
      <c r="D107" s="38"/>
      <c r="E107" s="38"/>
      <c r="F107" s="38"/>
      <c r="G107" s="38"/>
      <c r="H107" s="38"/>
      <c r="I107" s="38"/>
    </row>
    <row r="108" spans="2:9" ht="12.75" customHeight="1" x14ac:dyDescent="0.25">
      <c r="B108" s="38"/>
      <c r="C108" s="38"/>
      <c r="D108" s="38"/>
      <c r="E108" s="38"/>
      <c r="F108" s="38"/>
      <c r="G108" s="38"/>
      <c r="H108" s="38"/>
      <c r="I108" s="38"/>
    </row>
    <row r="109" spans="2:9" ht="12.75" customHeight="1" x14ac:dyDescent="0.25">
      <c r="B109" s="38"/>
      <c r="C109" s="38"/>
      <c r="D109" s="38"/>
      <c r="E109" s="38"/>
      <c r="F109" s="38"/>
      <c r="G109" s="38"/>
      <c r="H109" s="38"/>
      <c r="I109" s="38"/>
    </row>
    <row r="110" spans="2:9" ht="12.75" customHeight="1" x14ac:dyDescent="0.25">
      <c r="B110" s="38"/>
      <c r="C110" s="38"/>
      <c r="D110" s="38"/>
      <c r="E110" s="38"/>
      <c r="F110" s="38"/>
      <c r="G110" s="38"/>
      <c r="H110" s="38"/>
      <c r="I110" s="38"/>
    </row>
    <row r="111" spans="2:9" ht="12.75" customHeight="1" x14ac:dyDescent="0.25">
      <c r="B111" s="38"/>
      <c r="C111" s="38"/>
      <c r="D111" s="38"/>
      <c r="E111" s="38"/>
      <c r="F111" s="38"/>
      <c r="G111" s="38"/>
      <c r="H111" s="38"/>
      <c r="I111" s="38"/>
    </row>
    <row r="112" spans="2:9" ht="12.75" customHeight="1" x14ac:dyDescent="0.25">
      <c r="B112" s="38"/>
      <c r="C112" s="38"/>
      <c r="D112" s="38"/>
      <c r="E112" s="38"/>
      <c r="F112" s="38"/>
      <c r="G112" s="38"/>
      <c r="H112" s="38"/>
      <c r="I112" s="38"/>
    </row>
    <row r="113" spans="2:9" ht="12.75" customHeight="1" x14ac:dyDescent="0.25">
      <c r="B113" s="38"/>
      <c r="C113" s="38"/>
      <c r="D113" s="38"/>
      <c r="E113" s="38"/>
      <c r="F113" s="38"/>
      <c r="G113" s="38"/>
      <c r="H113" s="38"/>
      <c r="I113" s="38"/>
    </row>
    <row r="114" spans="2:9" ht="12.75" customHeight="1" x14ac:dyDescent="0.25">
      <c r="B114" s="38"/>
      <c r="C114" s="38"/>
      <c r="D114" s="38"/>
      <c r="E114" s="38"/>
      <c r="F114" s="38"/>
      <c r="G114" s="38"/>
      <c r="H114" s="38"/>
      <c r="I114" s="38"/>
    </row>
    <row r="115" spans="2:9" ht="12.75" customHeight="1" x14ac:dyDescent="0.25">
      <c r="B115" s="38"/>
      <c r="C115" s="38"/>
      <c r="D115" s="38"/>
      <c r="E115" s="38"/>
      <c r="F115" s="38"/>
      <c r="G115" s="38"/>
      <c r="H115" s="38"/>
      <c r="I115" s="38"/>
    </row>
    <row r="116" spans="2:9" ht="12.75" customHeight="1" x14ac:dyDescent="0.25">
      <c r="B116" s="38"/>
      <c r="C116" s="38"/>
      <c r="D116" s="38"/>
      <c r="E116" s="38"/>
      <c r="F116" s="38"/>
      <c r="G116" s="38"/>
      <c r="H116" s="38"/>
      <c r="I116" s="38"/>
    </row>
    <row r="117" spans="2:9" ht="12.75" customHeight="1" x14ac:dyDescent="0.25">
      <c r="B117" s="38"/>
      <c r="C117" s="38"/>
      <c r="D117" s="38"/>
      <c r="E117" s="38"/>
      <c r="F117" s="38"/>
      <c r="G117" s="38"/>
      <c r="H117" s="38"/>
      <c r="I117" s="38"/>
    </row>
    <row r="118" spans="2:9" ht="12.75" customHeight="1" x14ac:dyDescent="0.25">
      <c r="B118" s="38"/>
      <c r="C118" s="38"/>
      <c r="D118" s="38"/>
      <c r="E118" s="38"/>
      <c r="F118" s="38"/>
      <c r="G118" s="38"/>
      <c r="H118" s="38"/>
      <c r="I118" s="38"/>
    </row>
    <row r="119" spans="2:9" ht="12.75" customHeight="1" x14ac:dyDescent="0.25">
      <c r="B119" s="38"/>
      <c r="C119" s="38"/>
      <c r="D119" s="38"/>
      <c r="E119" s="38"/>
      <c r="F119" s="38"/>
      <c r="G119" s="38"/>
      <c r="H119" s="38"/>
      <c r="I119" s="38"/>
    </row>
    <row r="120" spans="2:9" ht="12.75" customHeight="1" x14ac:dyDescent="0.25">
      <c r="B120" s="38"/>
      <c r="C120" s="38"/>
      <c r="D120" s="38"/>
      <c r="E120" s="38"/>
      <c r="F120" s="38"/>
      <c r="G120" s="38"/>
      <c r="H120" s="38"/>
      <c r="I120" s="38"/>
    </row>
    <row r="121" spans="2:9" ht="12.75" customHeight="1" x14ac:dyDescent="0.25">
      <c r="B121" s="38"/>
      <c r="C121" s="38"/>
      <c r="D121" s="38"/>
      <c r="E121" s="38"/>
      <c r="F121" s="38"/>
      <c r="G121" s="38"/>
      <c r="H121" s="38"/>
      <c r="I121" s="38"/>
    </row>
    <row r="122" spans="2:9" ht="12.75" customHeight="1" x14ac:dyDescent="0.25">
      <c r="B122" s="38"/>
      <c r="C122" s="38"/>
      <c r="D122" s="38"/>
      <c r="E122" s="38"/>
      <c r="F122" s="38"/>
      <c r="G122" s="38"/>
      <c r="H122" s="38"/>
      <c r="I122" s="38"/>
    </row>
    <row r="123" spans="2:9" ht="12.75" customHeight="1" x14ac:dyDescent="0.25">
      <c r="B123" s="38"/>
      <c r="C123" s="38"/>
      <c r="D123" s="38"/>
      <c r="E123" s="38"/>
      <c r="F123" s="38"/>
      <c r="G123" s="38"/>
      <c r="H123" s="38"/>
      <c r="I123" s="38"/>
    </row>
    <row r="124" spans="2:9" ht="12.75" customHeight="1" x14ac:dyDescent="0.25">
      <c r="B124" s="38"/>
      <c r="C124" s="38"/>
      <c r="D124" s="38"/>
      <c r="E124" s="38"/>
      <c r="F124" s="38"/>
      <c r="G124" s="38"/>
      <c r="H124" s="38"/>
      <c r="I124" s="38"/>
    </row>
    <row r="125" spans="2:9" ht="12.75" customHeight="1" x14ac:dyDescent="0.25">
      <c r="B125" s="38"/>
      <c r="C125" s="38"/>
      <c r="D125" s="38"/>
      <c r="E125" s="38"/>
      <c r="F125" s="38"/>
      <c r="G125" s="38"/>
      <c r="H125" s="38"/>
      <c r="I125" s="38"/>
    </row>
    <row r="126" spans="2:9" ht="12.75" customHeight="1" x14ac:dyDescent="0.25">
      <c r="B126" s="38"/>
      <c r="C126" s="38"/>
      <c r="D126" s="38"/>
      <c r="E126" s="38"/>
      <c r="F126" s="38"/>
      <c r="G126" s="38"/>
      <c r="H126" s="38"/>
      <c r="I126" s="38"/>
    </row>
    <row r="127" spans="2:9" ht="12.75" customHeight="1" x14ac:dyDescent="0.25">
      <c r="B127" s="38"/>
      <c r="C127" s="38"/>
      <c r="D127" s="38"/>
      <c r="E127" s="38"/>
      <c r="F127" s="38"/>
      <c r="G127" s="38"/>
      <c r="H127" s="38"/>
      <c r="I127" s="38"/>
    </row>
    <row r="128" spans="2:9" ht="12.75" customHeight="1" x14ac:dyDescent="0.25">
      <c r="B128" s="38"/>
      <c r="C128" s="38"/>
      <c r="D128" s="38"/>
      <c r="E128" s="38"/>
      <c r="F128" s="38"/>
      <c r="G128" s="38"/>
      <c r="H128" s="38"/>
      <c r="I128" s="38"/>
    </row>
    <row r="129" spans="2:9" ht="12.75" customHeight="1" x14ac:dyDescent="0.25">
      <c r="B129" s="38"/>
      <c r="C129" s="38"/>
      <c r="D129" s="38"/>
      <c r="E129" s="38"/>
      <c r="F129" s="38"/>
      <c r="G129" s="38"/>
      <c r="H129" s="38"/>
      <c r="I129" s="38"/>
    </row>
    <row r="130" spans="2:9" ht="12.75" customHeight="1" x14ac:dyDescent="0.25">
      <c r="B130" s="38"/>
      <c r="C130" s="38"/>
      <c r="D130" s="38"/>
      <c r="E130" s="38"/>
      <c r="F130" s="38"/>
      <c r="G130" s="38"/>
      <c r="H130" s="38"/>
      <c r="I130" s="38"/>
    </row>
    <row r="131" spans="2:9" ht="12.75" customHeight="1" x14ac:dyDescent="0.25">
      <c r="B131" s="38"/>
      <c r="C131" s="38"/>
      <c r="D131" s="38"/>
      <c r="E131" s="38"/>
      <c r="F131" s="38"/>
      <c r="G131" s="38"/>
      <c r="H131" s="38"/>
      <c r="I131" s="38"/>
    </row>
    <row r="132" spans="2:9" ht="12.75" customHeight="1" x14ac:dyDescent="0.25">
      <c r="B132" s="38"/>
      <c r="C132" s="38"/>
      <c r="D132" s="38"/>
      <c r="E132" s="38"/>
      <c r="F132" s="38"/>
      <c r="G132" s="38"/>
      <c r="H132" s="38"/>
      <c r="I132" s="38"/>
    </row>
    <row r="133" spans="2:9" ht="12.75" customHeight="1" x14ac:dyDescent="0.25">
      <c r="B133" s="38"/>
      <c r="C133" s="38"/>
      <c r="D133" s="38"/>
      <c r="E133" s="38"/>
      <c r="F133" s="38"/>
      <c r="G133" s="38"/>
      <c r="H133" s="38"/>
      <c r="I133" s="38"/>
    </row>
    <row r="134" spans="2:9" ht="12.75" customHeight="1" x14ac:dyDescent="0.25">
      <c r="B134" s="38"/>
      <c r="C134" s="38"/>
      <c r="D134" s="38"/>
      <c r="E134" s="38"/>
      <c r="F134" s="38"/>
      <c r="G134" s="38"/>
      <c r="H134" s="38"/>
      <c r="I134" s="38"/>
    </row>
    <row r="135" spans="2:9" ht="12.75" customHeight="1" x14ac:dyDescent="0.25">
      <c r="B135" s="38"/>
      <c r="C135" s="38"/>
      <c r="D135" s="38"/>
      <c r="E135" s="38"/>
      <c r="F135" s="38"/>
      <c r="G135" s="38"/>
      <c r="H135" s="38"/>
      <c r="I135" s="38"/>
    </row>
    <row r="136" spans="2:9" ht="12.75" customHeight="1" x14ac:dyDescent="0.25">
      <c r="B136" s="38"/>
      <c r="C136" s="38"/>
      <c r="D136" s="38"/>
      <c r="E136" s="38"/>
      <c r="F136" s="38"/>
      <c r="G136" s="38"/>
      <c r="H136" s="38"/>
      <c r="I136" s="38"/>
    </row>
    <row r="137" spans="2:9" ht="12.75" customHeight="1" x14ac:dyDescent="0.25">
      <c r="B137" s="38"/>
      <c r="C137" s="38"/>
      <c r="D137" s="38"/>
      <c r="E137" s="38"/>
      <c r="F137" s="38"/>
      <c r="G137" s="38"/>
      <c r="H137" s="38"/>
      <c r="I137" s="38"/>
    </row>
    <row r="138" spans="2:9" ht="12.75" customHeight="1" x14ac:dyDescent="0.25">
      <c r="B138" s="38"/>
      <c r="C138" s="38"/>
      <c r="D138" s="38"/>
      <c r="E138" s="38"/>
      <c r="F138" s="38"/>
      <c r="G138" s="38"/>
      <c r="H138" s="38"/>
      <c r="I138" s="38"/>
    </row>
    <row r="139" spans="2:9" ht="12.75" customHeight="1" x14ac:dyDescent="0.25">
      <c r="B139" s="38"/>
      <c r="C139" s="38"/>
      <c r="D139" s="38"/>
      <c r="E139" s="38"/>
      <c r="F139" s="38"/>
      <c r="G139" s="38"/>
      <c r="H139" s="38"/>
      <c r="I139" s="38"/>
    </row>
    <row r="140" spans="2:9" ht="12.75" customHeight="1" x14ac:dyDescent="0.25">
      <c r="B140" s="38"/>
      <c r="C140" s="38"/>
      <c r="D140" s="38"/>
      <c r="E140" s="38"/>
      <c r="F140" s="38"/>
      <c r="G140" s="38"/>
      <c r="H140" s="38"/>
      <c r="I140" s="38"/>
    </row>
    <row r="141" spans="2:9" ht="12.75" customHeight="1" x14ac:dyDescent="0.25">
      <c r="B141" s="38"/>
      <c r="C141" s="38"/>
      <c r="D141" s="38"/>
      <c r="E141" s="38"/>
      <c r="F141" s="38"/>
      <c r="G141" s="38"/>
      <c r="H141" s="38"/>
      <c r="I141" s="38"/>
    </row>
    <row r="142" spans="2:9" ht="12.75" customHeight="1" x14ac:dyDescent="0.25">
      <c r="B142" s="38"/>
      <c r="C142" s="38"/>
      <c r="D142" s="38"/>
      <c r="E142" s="38"/>
      <c r="F142" s="38"/>
      <c r="G142" s="38"/>
      <c r="H142" s="38"/>
      <c r="I142" s="38"/>
    </row>
    <row r="143" spans="2:9" ht="12.75" customHeight="1" x14ac:dyDescent="0.25">
      <c r="B143" s="38"/>
      <c r="C143" s="38"/>
      <c r="D143" s="38"/>
      <c r="E143" s="38"/>
      <c r="F143" s="38"/>
      <c r="G143" s="38"/>
      <c r="H143" s="38"/>
      <c r="I143" s="38"/>
    </row>
    <row r="144" spans="2:9" ht="12.75" customHeight="1" x14ac:dyDescent="0.25">
      <c r="B144" s="38"/>
      <c r="C144" s="38"/>
      <c r="D144" s="38"/>
      <c r="E144" s="38"/>
      <c r="F144" s="38"/>
      <c r="G144" s="38"/>
      <c r="H144" s="38"/>
      <c r="I144" s="38"/>
    </row>
    <row r="145" spans="2:9" ht="12.75" customHeight="1" x14ac:dyDescent="0.25">
      <c r="B145" s="38"/>
      <c r="C145" s="38"/>
      <c r="D145" s="38"/>
      <c r="E145" s="38"/>
      <c r="F145" s="38"/>
      <c r="G145" s="38"/>
      <c r="H145" s="38"/>
      <c r="I145" s="38"/>
    </row>
    <row r="146" spans="2:9" ht="12.75" customHeight="1" x14ac:dyDescent="0.25">
      <c r="B146" s="38"/>
      <c r="C146" s="38"/>
      <c r="D146" s="38"/>
      <c r="E146" s="38"/>
      <c r="F146" s="38"/>
      <c r="G146" s="38"/>
      <c r="H146" s="38"/>
      <c r="I146" s="38"/>
    </row>
    <row r="147" spans="2:9" ht="12.75" customHeight="1" x14ac:dyDescent="0.25">
      <c r="B147" s="38"/>
      <c r="C147" s="38"/>
      <c r="D147" s="38"/>
      <c r="E147" s="38"/>
      <c r="F147" s="38"/>
      <c r="G147" s="38"/>
      <c r="H147" s="38"/>
      <c r="I147" s="38"/>
    </row>
    <row r="148" spans="2:9" ht="12.75" customHeight="1" x14ac:dyDescent="0.25">
      <c r="B148" s="38"/>
      <c r="C148" s="38"/>
      <c r="D148" s="38"/>
      <c r="E148" s="38"/>
      <c r="F148" s="38"/>
      <c r="G148" s="38"/>
      <c r="H148" s="38"/>
      <c r="I148" s="38"/>
    </row>
    <row r="149" spans="2:9" ht="12.75" customHeight="1" x14ac:dyDescent="0.25">
      <c r="B149" s="38"/>
      <c r="C149" s="38"/>
      <c r="D149" s="38"/>
      <c r="E149" s="38"/>
      <c r="F149" s="38"/>
      <c r="G149" s="38"/>
      <c r="H149" s="38"/>
      <c r="I149" s="38"/>
    </row>
    <row r="150" spans="2:9" ht="12.75" customHeight="1" x14ac:dyDescent="0.25">
      <c r="B150" s="38"/>
      <c r="C150" s="38"/>
      <c r="D150" s="38"/>
      <c r="E150" s="38"/>
      <c r="F150" s="38"/>
      <c r="G150" s="38"/>
      <c r="H150" s="38"/>
      <c r="I150" s="38"/>
    </row>
    <row r="151" spans="2:9" ht="12.75" customHeight="1" x14ac:dyDescent="0.25">
      <c r="B151" s="38"/>
      <c r="C151" s="38"/>
      <c r="D151" s="38"/>
      <c r="E151" s="38"/>
      <c r="F151" s="38"/>
      <c r="G151" s="38"/>
      <c r="H151" s="38"/>
      <c r="I151" s="38"/>
    </row>
    <row r="152" spans="2:9" ht="12.75" customHeight="1" x14ac:dyDescent="0.25">
      <c r="B152" s="38"/>
      <c r="C152" s="38"/>
      <c r="D152" s="38"/>
      <c r="E152" s="38"/>
      <c r="F152" s="38"/>
      <c r="G152" s="38"/>
      <c r="H152" s="38"/>
      <c r="I152" s="38"/>
    </row>
    <row r="153" spans="2:9" ht="12.75" customHeight="1" x14ac:dyDescent="0.25">
      <c r="B153" s="38"/>
      <c r="C153" s="38"/>
      <c r="D153" s="38"/>
      <c r="E153" s="38"/>
      <c r="F153" s="38"/>
      <c r="G153" s="38"/>
      <c r="H153" s="38"/>
      <c r="I153" s="38"/>
    </row>
    <row r="154" spans="2:9" ht="12.75" customHeight="1" x14ac:dyDescent="0.25">
      <c r="B154" s="38"/>
      <c r="C154" s="38"/>
      <c r="D154" s="38"/>
      <c r="E154" s="38"/>
      <c r="F154" s="38"/>
      <c r="G154" s="38"/>
      <c r="H154" s="38"/>
      <c r="I154" s="38"/>
    </row>
    <row r="155" spans="2:9" ht="12.75" customHeight="1" x14ac:dyDescent="0.25">
      <c r="B155" s="38"/>
      <c r="C155" s="38"/>
      <c r="D155" s="38"/>
      <c r="E155" s="38"/>
      <c r="F155" s="38"/>
      <c r="G155" s="38"/>
      <c r="H155" s="38"/>
      <c r="I155" s="38"/>
    </row>
    <row r="156" spans="2:9" ht="12.75" customHeight="1" x14ac:dyDescent="0.25">
      <c r="B156" s="38"/>
      <c r="C156" s="38"/>
      <c r="D156" s="38"/>
      <c r="E156" s="38"/>
      <c r="F156" s="38"/>
      <c r="G156" s="38"/>
      <c r="H156" s="38"/>
      <c r="I156" s="38"/>
    </row>
    <row r="157" spans="2:9" ht="12.75" customHeight="1" x14ac:dyDescent="0.25">
      <c r="B157" s="38"/>
      <c r="C157" s="38"/>
      <c r="D157" s="38"/>
      <c r="E157" s="38"/>
      <c r="F157" s="38"/>
      <c r="G157" s="38"/>
      <c r="H157" s="38"/>
      <c r="I157" s="38"/>
    </row>
    <row r="158" spans="2:9" ht="12.75" customHeight="1" x14ac:dyDescent="0.25">
      <c r="B158" s="38"/>
      <c r="C158" s="38"/>
      <c r="D158" s="38"/>
      <c r="E158" s="38"/>
      <c r="F158" s="38"/>
      <c r="G158" s="38"/>
      <c r="H158" s="38"/>
      <c r="I158" s="38"/>
    </row>
    <row r="159" spans="2:9" ht="12.75" customHeight="1" x14ac:dyDescent="0.25">
      <c r="B159" s="38"/>
      <c r="C159" s="38"/>
      <c r="D159" s="38"/>
      <c r="E159" s="38"/>
      <c r="F159" s="38"/>
      <c r="G159" s="38"/>
      <c r="H159" s="38"/>
      <c r="I159" s="38"/>
    </row>
    <row r="160" spans="2:9" ht="12.75" customHeight="1" x14ac:dyDescent="0.25">
      <c r="B160" s="38"/>
      <c r="C160" s="38"/>
      <c r="D160" s="38"/>
      <c r="E160" s="38"/>
      <c r="F160" s="38"/>
      <c r="G160" s="38"/>
      <c r="H160" s="38"/>
      <c r="I160" s="38"/>
    </row>
    <row r="161" spans="2:9" ht="12.75" customHeight="1" x14ac:dyDescent="0.25">
      <c r="B161" s="38"/>
      <c r="C161" s="38"/>
      <c r="D161" s="38"/>
      <c r="E161" s="38"/>
      <c r="F161" s="38"/>
      <c r="G161" s="38"/>
      <c r="H161" s="38"/>
      <c r="I161" s="38"/>
    </row>
    <row r="162" spans="2:9" ht="12.75" customHeight="1" x14ac:dyDescent="0.25">
      <c r="B162" s="38"/>
      <c r="C162" s="38"/>
      <c r="D162" s="38"/>
      <c r="E162" s="38"/>
      <c r="F162" s="38"/>
      <c r="G162" s="38"/>
      <c r="H162" s="38"/>
      <c r="I162" s="38"/>
    </row>
    <row r="163" spans="2:9" ht="12.75" customHeight="1" x14ac:dyDescent="0.25">
      <c r="B163" s="38"/>
      <c r="C163" s="38"/>
      <c r="D163" s="38"/>
      <c r="E163" s="38"/>
      <c r="F163" s="38"/>
      <c r="G163" s="38"/>
      <c r="H163" s="38"/>
      <c r="I163" s="38"/>
    </row>
    <row r="164" spans="2:9" ht="12.75" customHeight="1" x14ac:dyDescent="0.25">
      <c r="B164" s="38"/>
      <c r="C164" s="38"/>
      <c r="D164" s="38"/>
      <c r="E164" s="38"/>
      <c r="F164" s="38"/>
      <c r="G164" s="38"/>
      <c r="H164" s="38"/>
      <c r="I164" s="38"/>
    </row>
    <row r="165" spans="2:9" ht="12.75" customHeight="1" x14ac:dyDescent="0.25">
      <c r="B165" s="38"/>
      <c r="C165" s="38"/>
      <c r="D165" s="38"/>
      <c r="E165" s="38"/>
      <c r="F165" s="38"/>
      <c r="G165" s="38"/>
      <c r="H165" s="38"/>
      <c r="I165" s="38"/>
    </row>
    <row r="166" spans="2:9" ht="12.75" customHeight="1" x14ac:dyDescent="0.25">
      <c r="B166" s="38"/>
      <c r="C166" s="38"/>
      <c r="D166" s="38"/>
      <c r="E166" s="38"/>
      <c r="F166" s="38"/>
      <c r="G166" s="38"/>
      <c r="H166" s="38"/>
      <c r="I166" s="38"/>
    </row>
    <row r="167" spans="2:9" ht="12.75" customHeight="1" x14ac:dyDescent="0.25">
      <c r="B167" s="38"/>
      <c r="C167" s="38"/>
      <c r="D167" s="38"/>
      <c r="E167" s="38"/>
      <c r="F167" s="38"/>
      <c r="G167" s="38"/>
      <c r="H167" s="38"/>
      <c r="I167" s="38"/>
    </row>
    <row r="168" spans="2:9" ht="12.75" customHeight="1" x14ac:dyDescent="0.25">
      <c r="B168" s="38"/>
      <c r="C168" s="38"/>
      <c r="D168" s="38"/>
      <c r="E168" s="38"/>
      <c r="F168" s="38"/>
      <c r="G168" s="38"/>
      <c r="H168" s="38"/>
      <c r="I168" s="38"/>
    </row>
    <row r="169" spans="2:9" ht="12.75" customHeight="1" x14ac:dyDescent="0.25">
      <c r="B169" s="38"/>
      <c r="C169" s="38"/>
      <c r="D169" s="38"/>
      <c r="E169" s="38"/>
      <c r="F169" s="38"/>
      <c r="G169" s="38"/>
      <c r="H169" s="38"/>
      <c r="I169" s="38"/>
    </row>
    <row r="170" spans="2:9" ht="12.75" customHeight="1" x14ac:dyDescent="0.25">
      <c r="B170" s="38"/>
      <c r="C170" s="38"/>
      <c r="D170" s="38"/>
      <c r="E170" s="38"/>
      <c r="F170" s="38"/>
      <c r="G170" s="38"/>
      <c r="H170" s="38"/>
      <c r="I170" s="38"/>
    </row>
    <row r="171" spans="2:9" ht="12.75" customHeight="1" x14ac:dyDescent="0.25">
      <c r="B171" s="38"/>
      <c r="C171" s="38"/>
      <c r="D171" s="38"/>
      <c r="E171" s="38"/>
      <c r="F171" s="38"/>
      <c r="G171" s="38"/>
      <c r="H171" s="38"/>
      <c r="I171" s="38"/>
    </row>
    <row r="172" spans="2:9" ht="12.75" customHeight="1" x14ac:dyDescent="0.25">
      <c r="B172" s="38"/>
      <c r="C172" s="38"/>
      <c r="D172" s="38"/>
      <c r="E172" s="38"/>
      <c r="F172" s="38"/>
      <c r="G172" s="38"/>
      <c r="H172" s="38"/>
      <c r="I172" s="38"/>
    </row>
    <row r="173" spans="2:9" ht="12.75" customHeight="1" x14ac:dyDescent="0.25">
      <c r="B173" s="38"/>
      <c r="C173" s="38"/>
      <c r="D173" s="38"/>
      <c r="E173" s="38"/>
      <c r="F173" s="38"/>
      <c r="G173" s="38"/>
      <c r="H173" s="38"/>
      <c r="I173" s="38"/>
    </row>
    <row r="174" spans="2:9" ht="12.75" customHeight="1" x14ac:dyDescent="0.25">
      <c r="B174" s="38"/>
      <c r="C174" s="38"/>
      <c r="D174" s="38"/>
      <c r="E174" s="38"/>
      <c r="F174" s="38"/>
      <c r="G174" s="38"/>
      <c r="H174" s="38"/>
      <c r="I174" s="38"/>
    </row>
    <row r="175" spans="2:9" ht="12.75" customHeight="1" x14ac:dyDescent="0.25">
      <c r="B175" s="38"/>
      <c r="C175" s="38"/>
      <c r="D175" s="38"/>
      <c r="E175" s="38"/>
      <c r="F175" s="38"/>
      <c r="G175" s="38"/>
      <c r="H175" s="38"/>
      <c r="I175" s="38"/>
    </row>
    <row r="176" spans="2:9" ht="12.75" customHeight="1" x14ac:dyDescent="0.25">
      <c r="B176" s="38"/>
      <c r="C176" s="38"/>
      <c r="D176" s="38"/>
      <c r="E176" s="38"/>
      <c r="F176" s="38"/>
      <c r="G176" s="38"/>
      <c r="H176" s="38"/>
      <c r="I176" s="38"/>
    </row>
    <row r="177" spans="2:9" ht="12.75" customHeight="1" x14ac:dyDescent="0.25">
      <c r="B177" s="38"/>
      <c r="C177" s="38"/>
      <c r="D177" s="38"/>
      <c r="E177" s="38"/>
      <c r="F177" s="38"/>
      <c r="G177" s="38"/>
      <c r="H177" s="38"/>
      <c r="I177" s="38"/>
    </row>
    <row r="178" spans="2:9" ht="12.75" customHeight="1" x14ac:dyDescent="0.25">
      <c r="B178" s="38"/>
      <c r="C178" s="38"/>
      <c r="D178" s="38"/>
      <c r="E178" s="38"/>
      <c r="F178" s="38"/>
      <c r="G178" s="38"/>
      <c r="H178" s="38"/>
      <c r="I178" s="38"/>
    </row>
    <row r="179" spans="2:9" ht="12.75" customHeight="1" x14ac:dyDescent="0.25">
      <c r="B179" s="38"/>
      <c r="C179" s="38"/>
      <c r="D179" s="38"/>
      <c r="E179" s="38"/>
      <c r="F179" s="38"/>
      <c r="G179" s="38"/>
      <c r="H179" s="38"/>
      <c r="I179" s="38"/>
    </row>
    <row r="180" spans="2:9" ht="12.75" customHeight="1" x14ac:dyDescent="0.25">
      <c r="B180" s="38"/>
      <c r="C180" s="38"/>
      <c r="D180" s="38"/>
      <c r="E180" s="38"/>
      <c r="F180" s="38"/>
      <c r="G180" s="38"/>
      <c r="H180" s="38"/>
      <c r="I180" s="38"/>
    </row>
    <row r="181" spans="2:9" ht="12.75" customHeight="1" x14ac:dyDescent="0.25">
      <c r="B181" s="38"/>
      <c r="C181" s="38"/>
      <c r="D181" s="38"/>
      <c r="E181" s="38"/>
      <c r="F181" s="38"/>
      <c r="G181" s="38"/>
      <c r="H181" s="38"/>
      <c r="I181" s="38"/>
    </row>
    <row r="182" spans="2:9" ht="12.75" customHeight="1" x14ac:dyDescent="0.25">
      <c r="B182" s="38"/>
      <c r="C182" s="38"/>
      <c r="D182" s="38"/>
      <c r="E182" s="38"/>
      <c r="F182" s="38"/>
      <c r="G182" s="38"/>
      <c r="H182" s="38"/>
      <c r="I182" s="38"/>
    </row>
    <row r="183" spans="2:9" ht="12.75" customHeight="1" x14ac:dyDescent="0.25">
      <c r="B183" s="38"/>
      <c r="C183" s="38"/>
      <c r="D183" s="38"/>
      <c r="E183" s="38"/>
      <c r="F183" s="38"/>
      <c r="G183" s="38"/>
      <c r="H183" s="38"/>
      <c r="I183" s="38"/>
    </row>
    <row r="184" spans="2:9" ht="12.75" customHeight="1" x14ac:dyDescent="0.25">
      <c r="B184" s="38"/>
      <c r="C184" s="38"/>
      <c r="D184" s="38"/>
      <c r="E184" s="38"/>
      <c r="F184" s="38"/>
      <c r="G184" s="38"/>
      <c r="H184" s="38"/>
      <c r="I184" s="38"/>
    </row>
    <row r="185" spans="2:9" ht="12.75" customHeight="1" x14ac:dyDescent="0.25">
      <c r="B185" s="38"/>
      <c r="C185" s="38"/>
      <c r="D185" s="38"/>
      <c r="E185" s="38"/>
      <c r="F185" s="38"/>
      <c r="G185" s="38"/>
      <c r="H185" s="38"/>
      <c r="I185" s="38"/>
    </row>
    <row r="186" spans="2:9" ht="12.75" customHeight="1" x14ac:dyDescent="0.25">
      <c r="B186" s="38"/>
      <c r="C186" s="38"/>
      <c r="D186" s="38"/>
      <c r="E186" s="38"/>
      <c r="F186" s="38"/>
      <c r="G186" s="38"/>
      <c r="H186" s="38"/>
      <c r="I186" s="38"/>
    </row>
    <row r="187" spans="2:9" ht="12.75" customHeight="1" x14ac:dyDescent="0.25">
      <c r="B187" s="38"/>
      <c r="C187" s="38"/>
      <c r="D187" s="38"/>
      <c r="E187" s="38"/>
      <c r="F187" s="38"/>
      <c r="G187" s="38"/>
      <c r="H187" s="38"/>
      <c r="I187" s="38"/>
    </row>
    <row r="188" spans="2:9" ht="12.75" customHeight="1" x14ac:dyDescent="0.25">
      <c r="B188" s="38"/>
      <c r="C188" s="38"/>
      <c r="D188" s="38"/>
      <c r="E188" s="38"/>
      <c r="F188" s="38"/>
      <c r="G188" s="38"/>
      <c r="H188" s="38"/>
      <c r="I188" s="38"/>
    </row>
    <row r="189" spans="2:9" ht="12.75" customHeight="1" x14ac:dyDescent="0.25">
      <c r="B189" s="38"/>
      <c r="C189" s="38"/>
      <c r="D189" s="38"/>
      <c r="E189" s="38"/>
      <c r="F189" s="38"/>
      <c r="G189" s="38"/>
      <c r="H189" s="38"/>
      <c r="I189" s="38"/>
    </row>
    <row r="190" spans="2:9" ht="12.75" customHeight="1" x14ac:dyDescent="0.25">
      <c r="B190" s="38"/>
      <c r="C190" s="38"/>
      <c r="D190" s="38"/>
      <c r="E190" s="38"/>
      <c r="F190" s="38"/>
      <c r="G190" s="38"/>
      <c r="H190" s="38"/>
      <c r="I190" s="38"/>
    </row>
    <row r="191" spans="2:9" ht="12.75" customHeight="1" x14ac:dyDescent="0.25">
      <c r="B191" s="38"/>
      <c r="C191" s="38"/>
      <c r="D191" s="38"/>
      <c r="E191" s="38"/>
      <c r="F191" s="38"/>
      <c r="G191" s="38"/>
      <c r="H191" s="38"/>
      <c r="I191" s="38"/>
    </row>
    <row r="192" spans="2:9" ht="12.75" customHeight="1" x14ac:dyDescent="0.25">
      <c r="B192" s="38"/>
      <c r="C192" s="38"/>
      <c r="D192" s="38"/>
      <c r="E192" s="38"/>
      <c r="F192" s="38"/>
      <c r="G192" s="38"/>
      <c r="H192" s="38"/>
      <c r="I192" s="38"/>
    </row>
    <row r="193" spans="2:9" ht="12.75" customHeight="1" x14ac:dyDescent="0.25">
      <c r="B193" s="38"/>
      <c r="C193" s="38"/>
      <c r="D193" s="38"/>
      <c r="E193" s="38"/>
      <c r="F193" s="38"/>
      <c r="G193" s="38"/>
      <c r="H193" s="38"/>
      <c r="I193" s="38"/>
    </row>
    <row r="194" spans="2:9" ht="12.75" customHeight="1" x14ac:dyDescent="0.25">
      <c r="B194" s="38"/>
      <c r="C194" s="38"/>
      <c r="D194" s="38"/>
      <c r="E194" s="38"/>
      <c r="F194" s="38"/>
      <c r="G194" s="38"/>
      <c r="H194" s="38"/>
      <c r="I194" s="38"/>
    </row>
    <row r="195" spans="2:9" ht="12.75" customHeight="1" x14ac:dyDescent="0.25">
      <c r="B195" s="38"/>
      <c r="C195" s="38"/>
      <c r="D195" s="38"/>
      <c r="E195" s="38"/>
      <c r="F195" s="38"/>
      <c r="G195" s="38"/>
      <c r="H195" s="38"/>
      <c r="I195" s="38"/>
    </row>
    <row r="196" spans="2:9" ht="12.75" customHeight="1" x14ac:dyDescent="0.25">
      <c r="B196" s="38"/>
      <c r="C196" s="38"/>
      <c r="D196" s="38"/>
      <c r="E196" s="38"/>
      <c r="F196" s="38"/>
      <c r="G196" s="38"/>
      <c r="H196" s="38"/>
      <c r="I196" s="38"/>
    </row>
    <row r="197" spans="2:9" ht="12.75" customHeight="1" x14ac:dyDescent="0.25">
      <c r="B197" s="38"/>
      <c r="C197" s="38"/>
      <c r="D197" s="38"/>
      <c r="E197" s="38"/>
      <c r="F197" s="38"/>
      <c r="G197" s="38"/>
      <c r="H197" s="38"/>
      <c r="I197" s="38"/>
    </row>
    <row r="198" spans="2:9" ht="12.75" customHeight="1" x14ac:dyDescent="0.25">
      <c r="B198" s="38"/>
      <c r="C198" s="38"/>
      <c r="D198" s="38"/>
      <c r="E198" s="38"/>
      <c r="F198" s="38"/>
      <c r="G198" s="38"/>
      <c r="H198" s="38"/>
      <c r="I198" s="38"/>
    </row>
    <row r="199" spans="2:9" ht="12.75" customHeight="1" x14ac:dyDescent="0.25">
      <c r="B199" s="38"/>
      <c r="C199" s="38"/>
      <c r="D199" s="38"/>
      <c r="E199" s="38"/>
      <c r="F199" s="38"/>
      <c r="G199" s="38"/>
      <c r="H199" s="38"/>
      <c r="I199" s="38"/>
    </row>
    <row r="200" spans="2:9" ht="12.75" customHeight="1" x14ac:dyDescent="0.25">
      <c r="B200" s="38"/>
      <c r="C200" s="38"/>
      <c r="D200" s="38"/>
      <c r="E200" s="38"/>
      <c r="F200" s="38"/>
      <c r="G200" s="38"/>
      <c r="H200" s="38"/>
      <c r="I200" s="38"/>
    </row>
    <row r="201" spans="2:9" ht="12.75" customHeight="1" x14ac:dyDescent="0.25">
      <c r="B201" s="38"/>
      <c r="C201" s="38"/>
      <c r="D201" s="38"/>
      <c r="E201" s="38"/>
      <c r="F201" s="38"/>
      <c r="G201" s="38"/>
      <c r="H201" s="38"/>
      <c r="I201" s="38"/>
    </row>
    <row r="202" spans="2:9" ht="12.75" customHeight="1" x14ac:dyDescent="0.25">
      <c r="B202" s="38"/>
      <c r="C202" s="38"/>
      <c r="D202" s="38"/>
      <c r="E202" s="38"/>
      <c r="F202" s="38"/>
      <c r="G202" s="38"/>
      <c r="H202" s="38"/>
      <c r="I202" s="38"/>
    </row>
    <row r="203" spans="2:9" ht="12.75" customHeight="1" x14ac:dyDescent="0.25">
      <c r="B203" s="38"/>
      <c r="C203" s="38"/>
      <c r="D203" s="38"/>
      <c r="E203" s="38"/>
      <c r="F203" s="38"/>
      <c r="G203" s="38"/>
      <c r="H203" s="38"/>
      <c r="I203" s="38"/>
    </row>
    <row r="204" spans="2:9" ht="12.75" customHeight="1" x14ac:dyDescent="0.25">
      <c r="B204" s="38"/>
      <c r="C204" s="38"/>
      <c r="D204" s="38"/>
      <c r="E204" s="38"/>
      <c r="F204" s="38"/>
      <c r="G204" s="38"/>
      <c r="H204" s="38"/>
      <c r="I204" s="38"/>
    </row>
    <row r="205" spans="2:9" ht="12.75" customHeight="1" x14ac:dyDescent="0.25">
      <c r="B205" s="38"/>
      <c r="C205" s="38"/>
      <c r="D205" s="38"/>
      <c r="E205" s="38"/>
      <c r="F205" s="38"/>
      <c r="G205" s="38"/>
      <c r="H205" s="38"/>
      <c r="I205" s="38"/>
    </row>
    <row r="206" spans="2:9" ht="12.75" customHeight="1" x14ac:dyDescent="0.25">
      <c r="B206" s="38"/>
      <c r="C206" s="38"/>
      <c r="D206" s="38"/>
      <c r="E206" s="38"/>
      <c r="F206" s="38"/>
      <c r="G206" s="38"/>
      <c r="H206" s="38"/>
      <c r="I206" s="38"/>
    </row>
    <row r="207" spans="2:9" ht="12.75" customHeight="1" x14ac:dyDescent="0.25">
      <c r="B207" s="38"/>
      <c r="C207" s="38"/>
      <c r="D207" s="38"/>
      <c r="E207" s="38"/>
      <c r="F207" s="38"/>
      <c r="G207" s="38"/>
      <c r="H207" s="38"/>
      <c r="I207" s="38"/>
    </row>
    <row r="208" spans="2:9" ht="12.75" customHeight="1" x14ac:dyDescent="0.25">
      <c r="B208" s="38"/>
      <c r="C208" s="38"/>
      <c r="D208" s="38"/>
      <c r="E208" s="38"/>
      <c r="F208" s="38"/>
      <c r="G208" s="38"/>
      <c r="H208" s="38"/>
      <c r="I208" s="38"/>
    </row>
    <row r="209" spans="2:9" ht="12.75" customHeight="1" x14ac:dyDescent="0.25">
      <c r="B209" s="38"/>
      <c r="C209" s="38"/>
      <c r="D209" s="38"/>
      <c r="E209" s="38"/>
      <c r="F209" s="38"/>
      <c r="G209" s="38"/>
      <c r="H209" s="38"/>
      <c r="I209" s="38"/>
    </row>
    <row r="210" spans="2:9" ht="12.75" customHeight="1" x14ac:dyDescent="0.25">
      <c r="B210" s="38"/>
      <c r="C210" s="38"/>
      <c r="D210" s="38"/>
      <c r="E210" s="38"/>
      <c r="F210" s="38"/>
      <c r="G210" s="38"/>
      <c r="H210" s="38"/>
      <c r="I210" s="38"/>
    </row>
    <row r="211" spans="2:9" ht="12.75" customHeight="1" x14ac:dyDescent="0.25">
      <c r="B211" s="38"/>
      <c r="C211" s="38"/>
      <c r="D211" s="38"/>
      <c r="E211" s="38"/>
      <c r="F211" s="38"/>
      <c r="G211" s="38"/>
      <c r="H211" s="38"/>
      <c r="I211" s="38"/>
    </row>
    <row r="212" spans="2:9" ht="12.75" customHeight="1" x14ac:dyDescent="0.25">
      <c r="B212" s="38"/>
      <c r="C212" s="38"/>
      <c r="D212" s="38"/>
      <c r="E212" s="38"/>
      <c r="F212" s="38"/>
      <c r="G212" s="38"/>
      <c r="H212" s="38"/>
      <c r="I212" s="38"/>
    </row>
    <row r="213" spans="2:9" ht="12.75" customHeight="1" x14ac:dyDescent="0.25">
      <c r="B213" s="38"/>
      <c r="C213" s="38"/>
      <c r="D213" s="38"/>
      <c r="E213" s="38"/>
      <c r="F213" s="38"/>
      <c r="G213" s="38"/>
      <c r="H213" s="38"/>
      <c r="I213" s="38"/>
    </row>
    <row r="214" spans="2:9" ht="12.75" customHeight="1" x14ac:dyDescent="0.25">
      <c r="B214" s="38"/>
      <c r="C214" s="38"/>
      <c r="D214" s="38"/>
      <c r="E214" s="38"/>
      <c r="F214" s="38"/>
      <c r="G214" s="38"/>
      <c r="H214" s="38"/>
      <c r="I214" s="38"/>
    </row>
    <row r="215" spans="2:9" ht="12.75" customHeight="1" x14ac:dyDescent="0.25">
      <c r="B215" s="38"/>
      <c r="C215" s="38"/>
      <c r="D215" s="38"/>
      <c r="E215" s="38"/>
      <c r="F215" s="38"/>
      <c r="G215" s="38"/>
      <c r="H215" s="38"/>
      <c r="I215" s="38"/>
    </row>
    <row r="216" spans="2:9" ht="12.75" customHeight="1" x14ac:dyDescent="0.25">
      <c r="B216" s="38"/>
      <c r="C216" s="38"/>
      <c r="D216" s="38"/>
      <c r="E216" s="38"/>
      <c r="F216" s="38"/>
      <c r="G216" s="38"/>
      <c r="H216" s="38"/>
      <c r="I216" s="38"/>
    </row>
    <row r="217" spans="2:9" ht="12.75" customHeight="1" x14ac:dyDescent="0.25">
      <c r="B217" s="38"/>
      <c r="C217" s="38"/>
      <c r="D217" s="38"/>
      <c r="E217" s="38"/>
      <c r="F217" s="38"/>
      <c r="G217" s="38"/>
      <c r="H217" s="38"/>
      <c r="I217" s="38"/>
    </row>
    <row r="218" spans="2:9" ht="12.75" customHeight="1" x14ac:dyDescent="0.25">
      <c r="B218" s="38"/>
      <c r="C218" s="38"/>
      <c r="D218" s="38"/>
      <c r="E218" s="38"/>
      <c r="F218" s="38"/>
      <c r="G218" s="38"/>
      <c r="H218" s="38"/>
      <c r="I218" s="38"/>
    </row>
    <row r="219" spans="2:9" ht="12.75" customHeight="1" x14ac:dyDescent="0.25">
      <c r="B219" s="38"/>
      <c r="C219" s="38"/>
      <c r="D219" s="38"/>
      <c r="E219" s="38"/>
      <c r="F219" s="38"/>
      <c r="G219" s="38"/>
      <c r="H219" s="38"/>
      <c r="I219" s="38"/>
    </row>
    <row r="220" spans="2:9" ht="12.75" customHeight="1" x14ac:dyDescent="0.25">
      <c r="B220" s="38"/>
      <c r="C220" s="38"/>
      <c r="D220" s="38"/>
      <c r="E220" s="38"/>
      <c r="F220" s="38"/>
      <c r="G220" s="38"/>
      <c r="H220" s="38"/>
      <c r="I220" s="38"/>
    </row>
    <row r="221" spans="2:9" ht="12.75" customHeight="1" x14ac:dyDescent="0.25">
      <c r="B221" s="38"/>
      <c r="C221" s="38"/>
      <c r="D221" s="38"/>
      <c r="E221" s="38"/>
      <c r="F221" s="38"/>
      <c r="G221" s="38"/>
      <c r="H221" s="38"/>
      <c r="I221" s="38"/>
    </row>
    <row r="222" spans="2:9" ht="12.75" customHeight="1" x14ac:dyDescent="0.25">
      <c r="B222" s="38"/>
      <c r="C222" s="38"/>
      <c r="D222" s="38"/>
      <c r="E222" s="38"/>
      <c r="F222" s="38"/>
      <c r="G222" s="38"/>
      <c r="H222" s="38"/>
      <c r="I222" s="38"/>
    </row>
    <row r="223" spans="2:9" ht="12.75" customHeight="1" x14ac:dyDescent="0.25">
      <c r="B223" s="38"/>
      <c r="C223" s="38"/>
      <c r="D223" s="38"/>
      <c r="E223" s="38"/>
      <c r="F223" s="38"/>
      <c r="G223" s="38"/>
      <c r="H223" s="38"/>
      <c r="I223" s="38"/>
    </row>
    <row r="224" spans="2:9" ht="12.75" customHeight="1" x14ac:dyDescent="0.25">
      <c r="B224" s="38"/>
      <c r="C224" s="38"/>
      <c r="D224" s="38"/>
      <c r="E224" s="38"/>
      <c r="F224" s="38"/>
      <c r="G224" s="38"/>
      <c r="H224" s="38"/>
      <c r="I224" s="38"/>
    </row>
    <row r="225" spans="2:9" ht="12.75" customHeight="1" x14ac:dyDescent="0.25">
      <c r="B225" s="38"/>
      <c r="C225" s="38"/>
      <c r="D225" s="38"/>
      <c r="E225" s="38"/>
      <c r="F225" s="38"/>
      <c r="G225" s="38"/>
      <c r="H225" s="38"/>
      <c r="I225" s="38"/>
    </row>
    <row r="226" spans="2:9" ht="12.75" customHeight="1" x14ac:dyDescent="0.25">
      <c r="B226" s="38"/>
      <c r="C226" s="38"/>
      <c r="D226" s="38"/>
      <c r="E226" s="38"/>
      <c r="F226" s="38"/>
      <c r="G226" s="38"/>
      <c r="H226" s="38"/>
      <c r="I226" s="38"/>
    </row>
    <row r="227" spans="2:9" ht="12.75" customHeight="1" x14ac:dyDescent="0.25">
      <c r="B227" s="38"/>
      <c r="C227" s="38"/>
      <c r="D227" s="38"/>
      <c r="E227" s="38"/>
      <c r="F227" s="38"/>
      <c r="G227" s="38"/>
      <c r="H227" s="38"/>
      <c r="I227" s="38"/>
    </row>
    <row r="228" spans="2:9" ht="12.75" customHeight="1" x14ac:dyDescent="0.25">
      <c r="B228" s="38"/>
      <c r="C228" s="38"/>
      <c r="D228" s="38"/>
      <c r="E228" s="38"/>
      <c r="F228" s="38"/>
      <c r="G228" s="38"/>
      <c r="H228" s="38"/>
      <c r="I228" s="38"/>
    </row>
    <row r="229" spans="2:9" ht="12.75" customHeight="1" x14ac:dyDescent="0.25">
      <c r="B229" s="38"/>
      <c r="C229" s="38"/>
      <c r="D229" s="38"/>
      <c r="E229" s="38"/>
      <c r="F229" s="38"/>
      <c r="G229" s="38"/>
      <c r="H229" s="38"/>
      <c r="I229" s="38"/>
    </row>
    <row r="230" spans="2:9" ht="12.75" customHeight="1" x14ac:dyDescent="0.25">
      <c r="B230" s="38"/>
      <c r="C230" s="38"/>
      <c r="D230" s="38"/>
      <c r="E230" s="38"/>
      <c r="F230" s="38"/>
      <c r="G230" s="38"/>
      <c r="H230" s="38"/>
      <c r="I230" s="38"/>
    </row>
    <row r="231" spans="2:9" ht="12.75" customHeight="1" x14ac:dyDescent="0.25">
      <c r="B231" s="38"/>
      <c r="C231" s="38"/>
      <c r="D231" s="38"/>
      <c r="E231" s="38"/>
      <c r="F231" s="38"/>
      <c r="G231" s="38"/>
      <c r="H231" s="38"/>
      <c r="I231" s="38"/>
    </row>
    <row r="232" spans="2:9" ht="12.75" customHeight="1" x14ac:dyDescent="0.25">
      <c r="B232" s="38"/>
      <c r="C232" s="38"/>
      <c r="D232" s="38"/>
      <c r="E232" s="38"/>
      <c r="F232" s="38"/>
      <c r="G232" s="38"/>
      <c r="H232" s="38"/>
      <c r="I232" s="38"/>
    </row>
    <row r="233" spans="2:9" ht="12.75" customHeight="1" x14ac:dyDescent="0.25">
      <c r="B233" s="38"/>
      <c r="C233" s="38"/>
      <c r="D233" s="38"/>
      <c r="E233" s="38"/>
      <c r="F233" s="38"/>
      <c r="G233" s="38"/>
      <c r="H233" s="38"/>
      <c r="I233" s="38"/>
    </row>
    <row r="234" spans="2:9" ht="12.75" customHeight="1" x14ac:dyDescent="0.25">
      <c r="B234" s="38"/>
      <c r="C234" s="38"/>
      <c r="D234" s="38"/>
      <c r="E234" s="38"/>
      <c r="F234" s="38"/>
      <c r="G234" s="38"/>
      <c r="H234" s="38"/>
      <c r="I234" s="38"/>
    </row>
    <row r="235" spans="2:9" ht="12.75" customHeight="1" x14ac:dyDescent="0.25">
      <c r="B235" s="38"/>
      <c r="C235" s="38"/>
      <c r="D235" s="38"/>
      <c r="E235" s="38"/>
      <c r="F235" s="38"/>
      <c r="G235" s="38"/>
      <c r="H235" s="38"/>
      <c r="I235" s="38"/>
    </row>
    <row r="236" spans="2:9" ht="12.75" customHeight="1" x14ac:dyDescent="0.25">
      <c r="B236" s="38"/>
      <c r="C236" s="38"/>
      <c r="D236" s="38"/>
      <c r="E236" s="38"/>
      <c r="F236" s="38"/>
      <c r="G236" s="38"/>
      <c r="H236" s="38"/>
      <c r="I236" s="38"/>
    </row>
    <row r="237" spans="2:9" ht="12.75" customHeight="1" x14ac:dyDescent="0.25">
      <c r="B237" s="38"/>
      <c r="C237" s="38"/>
      <c r="D237" s="38"/>
      <c r="E237" s="38"/>
      <c r="F237" s="38"/>
      <c r="G237" s="38"/>
      <c r="H237" s="38"/>
      <c r="I237" s="38"/>
    </row>
    <row r="238" spans="2:9" ht="12.75" customHeight="1" x14ac:dyDescent="0.25">
      <c r="B238" s="38"/>
      <c r="C238" s="38"/>
      <c r="D238" s="38"/>
      <c r="E238" s="38"/>
      <c r="F238" s="38"/>
      <c r="G238" s="38"/>
      <c r="H238" s="38"/>
      <c r="I238" s="38"/>
    </row>
    <row r="239" spans="2:9" ht="12.75" customHeight="1" x14ac:dyDescent="0.25">
      <c r="B239" s="38"/>
      <c r="C239" s="38"/>
      <c r="D239" s="38"/>
      <c r="E239" s="38"/>
      <c r="F239" s="38"/>
      <c r="G239" s="38"/>
      <c r="H239" s="38"/>
      <c r="I239" s="38"/>
    </row>
    <row r="240" spans="2:9" ht="12.75" customHeight="1" x14ac:dyDescent="0.25">
      <c r="B240" s="38"/>
      <c r="C240" s="38"/>
      <c r="D240" s="38"/>
      <c r="E240" s="38"/>
      <c r="F240" s="38"/>
      <c r="G240" s="38"/>
      <c r="H240" s="38"/>
      <c r="I240" s="38"/>
    </row>
    <row r="241" spans="2:9" ht="12.75" customHeight="1" x14ac:dyDescent="0.25">
      <c r="B241" s="38"/>
      <c r="C241" s="38"/>
      <c r="D241" s="38"/>
      <c r="E241" s="38"/>
      <c r="F241" s="38"/>
      <c r="G241" s="38"/>
      <c r="H241" s="38"/>
      <c r="I241" s="38"/>
    </row>
    <row r="242" spans="2:9" ht="12.75" customHeight="1" x14ac:dyDescent="0.25">
      <c r="B242" s="38"/>
      <c r="C242" s="38"/>
      <c r="D242" s="38"/>
      <c r="E242" s="38"/>
      <c r="F242" s="38"/>
      <c r="G242" s="38"/>
      <c r="H242" s="38"/>
      <c r="I242" s="38"/>
    </row>
    <row r="243" spans="2:9" ht="12.75" customHeight="1" x14ac:dyDescent="0.25">
      <c r="B243" s="38"/>
      <c r="C243" s="38"/>
      <c r="D243" s="38"/>
      <c r="E243" s="38"/>
      <c r="F243" s="38"/>
      <c r="G243" s="38"/>
      <c r="H243" s="38"/>
      <c r="I243" s="38"/>
    </row>
    <row r="244" spans="2:9" ht="15.75" customHeight="1" x14ac:dyDescent="0.25"/>
    <row r="245" spans="2:9" ht="15.75" customHeight="1" x14ac:dyDescent="0.25"/>
    <row r="246" spans="2:9" ht="15.75" customHeight="1" x14ac:dyDescent="0.25"/>
    <row r="247" spans="2:9" ht="15.75" customHeight="1" x14ac:dyDescent="0.25"/>
    <row r="248" spans="2:9" ht="15.75" customHeight="1" x14ac:dyDescent="0.25"/>
    <row r="249" spans="2:9" ht="15.75" customHeight="1" x14ac:dyDescent="0.25"/>
    <row r="250" spans="2:9" ht="15.75" customHeight="1" x14ac:dyDescent="0.25"/>
    <row r="251" spans="2:9" ht="15.75" customHeight="1" x14ac:dyDescent="0.25"/>
    <row r="252" spans="2:9" ht="15.75" customHeight="1" x14ac:dyDescent="0.25"/>
    <row r="253" spans="2:9" ht="15.75" customHeight="1" x14ac:dyDescent="0.25"/>
    <row r="254" spans="2:9" ht="15.75" customHeight="1" x14ac:dyDescent="0.25"/>
    <row r="255" spans="2:9" ht="15.75" customHeight="1" x14ac:dyDescent="0.25"/>
    <row r="256" spans="2:9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3" right="0.25" top="0.25" bottom="0.3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000"/>
  <sheetViews>
    <sheetView workbookViewId="0"/>
  </sheetViews>
  <sheetFormatPr defaultColWidth="14.44140625" defaultRowHeight="15" customHeight="1" x14ac:dyDescent="0.25"/>
  <cols>
    <col min="1" max="1" width="34.44140625" customWidth="1"/>
    <col min="2" max="2" width="16.33203125" customWidth="1"/>
    <col min="3" max="3" width="13.109375" customWidth="1"/>
    <col min="4" max="4" width="13.6640625" customWidth="1"/>
    <col min="5" max="5" width="13" customWidth="1"/>
    <col min="6" max="6" width="13.109375" customWidth="1"/>
    <col min="7" max="7" width="12.6640625" customWidth="1"/>
    <col min="8" max="8" width="11.88671875" customWidth="1"/>
    <col min="9" max="9" width="15.33203125" customWidth="1"/>
  </cols>
  <sheetData>
    <row r="1" spans="1:9" ht="12.75" customHeight="1" x14ac:dyDescent="0.25">
      <c r="A1" s="36" t="s">
        <v>94</v>
      </c>
      <c r="B1" s="37"/>
      <c r="C1" s="38"/>
      <c r="D1" s="38"/>
      <c r="E1" s="38"/>
      <c r="F1" s="38"/>
      <c r="G1" s="38"/>
      <c r="H1" s="38"/>
      <c r="I1" s="38"/>
    </row>
    <row r="2" spans="1:9" ht="12.75" customHeight="1" x14ac:dyDescent="0.25">
      <c r="B2" s="38"/>
      <c r="C2" s="38"/>
      <c r="D2" s="38"/>
      <c r="E2" s="38"/>
      <c r="F2" s="38"/>
      <c r="G2" s="38"/>
      <c r="H2" s="38"/>
      <c r="I2" s="38"/>
    </row>
    <row r="3" spans="1:9" ht="12.75" customHeight="1" x14ac:dyDescent="0.25">
      <c r="B3" s="38"/>
      <c r="C3" s="38"/>
      <c r="D3" s="38"/>
      <c r="E3" s="38"/>
      <c r="F3" s="38"/>
      <c r="G3" s="38"/>
      <c r="H3" s="38"/>
      <c r="I3" s="38"/>
    </row>
    <row r="4" spans="1:9" ht="12.75" customHeight="1" x14ac:dyDescent="0.3">
      <c r="A4" s="39" t="s">
        <v>95</v>
      </c>
      <c r="B4" s="38"/>
      <c r="C4" s="38"/>
      <c r="D4" s="38"/>
      <c r="E4" s="38"/>
      <c r="F4" s="38">
        <v>27496.76</v>
      </c>
      <c r="G4" s="38"/>
      <c r="H4" s="38"/>
      <c r="I4" s="38"/>
    </row>
    <row r="5" spans="1:9" ht="12.75" customHeight="1" x14ac:dyDescent="0.25">
      <c r="B5" s="38"/>
      <c r="C5" s="37" t="s">
        <v>96</v>
      </c>
      <c r="D5" s="37"/>
      <c r="E5" s="37">
        <f>F4/3</f>
        <v>9165.5866666666661</v>
      </c>
      <c r="F5" s="38"/>
      <c r="G5" s="38"/>
      <c r="H5" s="38"/>
      <c r="I5" s="38"/>
    </row>
    <row r="6" spans="1:9" ht="12.75" customHeight="1" x14ac:dyDescent="0.25">
      <c r="B6" s="38"/>
      <c r="C6" s="37" t="s">
        <v>97</v>
      </c>
      <c r="D6" s="37"/>
      <c r="E6" s="37">
        <f>F4/3*2</f>
        <v>18331.173333333332</v>
      </c>
      <c r="F6" s="38"/>
      <c r="G6" s="38"/>
      <c r="H6" s="38"/>
      <c r="I6" s="38"/>
    </row>
    <row r="7" spans="1:9" ht="12.75" customHeight="1" x14ac:dyDescent="0.25">
      <c r="B7" s="38"/>
      <c r="C7" s="38"/>
      <c r="D7" s="38"/>
      <c r="E7" s="38"/>
      <c r="F7" s="38"/>
      <c r="G7" s="38"/>
      <c r="H7" s="38"/>
      <c r="I7" s="38"/>
    </row>
    <row r="8" spans="1:9" ht="12.75" customHeight="1" x14ac:dyDescent="0.3">
      <c r="A8" s="39" t="s">
        <v>8</v>
      </c>
      <c r="B8" s="38"/>
      <c r="C8" s="38"/>
      <c r="D8" s="38"/>
      <c r="E8" s="38"/>
      <c r="F8" s="38">
        <f>E9+E10</f>
        <v>8594.119999999999</v>
      </c>
      <c r="G8" s="38"/>
      <c r="H8" s="38"/>
      <c r="I8" s="38"/>
    </row>
    <row r="9" spans="1:9" ht="12.75" customHeight="1" x14ac:dyDescent="0.25">
      <c r="B9" s="38"/>
      <c r="C9" s="38">
        <v>29</v>
      </c>
      <c r="D9" s="38">
        <v>100</v>
      </c>
      <c r="E9" s="38">
        <f t="shared" ref="E9:E10" si="0">C9*D9</f>
        <v>2900</v>
      </c>
      <c r="F9" s="38"/>
      <c r="G9" s="38"/>
      <c r="H9" s="38">
        <f>E9+E10</f>
        <v>8594.119999999999</v>
      </c>
      <c r="I9" s="38"/>
    </row>
    <row r="10" spans="1:9" ht="12.75" customHeight="1" x14ac:dyDescent="0.25">
      <c r="B10" s="38"/>
      <c r="C10" s="38">
        <v>18</v>
      </c>
      <c r="D10" s="38">
        <v>316.33999999999997</v>
      </c>
      <c r="E10" s="38">
        <f t="shared" si="0"/>
        <v>5694.12</v>
      </c>
      <c r="F10" s="38"/>
      <c r="G10" s="38"/>
      <c r="H10" s="38">
        <v>2900</v>
      </c>
      <c r="I10" s="38"/>
    </row>
    <row r="11" spans="1:9" ht="12.75" customHeight="1" x14ac:dyDescent="0.25">
      <c r="B11" s="38"/>
      <c r="C11" s="37" t="s">
        <v>96</v>
      </c>
      <c r="D11" s="37"/>
      <c r="E11" s="37">
        <f>F8/3</f>
        <v>2864.7066666666665</v>
      </c>
      <c r="F11" s="38"/>
      <c r="G11" s="38"/>
      <c r="H11" s="38">
        <v>1280</v>
      </c>
      <c r="I11" s="38"/>
    </row>
    <row r="12" spans="1:9" ht="12.75" customHeight="1" x14ac:dyDescent="0.25">
      <c r="B12" s="38"/>
      <c r="C12" s="37" t="s">
        <v>97</v>
      </c>
      <c r="D12" s="37"/>
      <c r="E12" s="37">
        <f>F8/3*2</f>
        <v>5729.413333333333</v>
      </c>
      <c r="F12" s="38"/>
      <c r="G12" s="38"/>
      <c r="H12" s="38">
        <f>H9-H10-H11</f>
        <v>4414.119999999999</v>
      </c>
      <c r="I12" s="38"/>
    </row>
    <row r="13" spans="1:9" ht="12.75" customHeight="1" x14ac:dyDescent="0.25">
      <c r="B13" s="38"/>
      <c r="C13" s="38"/>
      <c r="D13" s="38"/>
      <c r="E13" s="38"/>
      <c r="F13" s="38"/>
      <c r="G13" s="38"/>
      <c r="H13" s="38"/>
      <c r="I13" s="38"/>
    </row>
    <row r="14" spans="1:9" ht="12.75" customHeight="1" x14ac:dyDescent="0.25">
      <c r="B14" s="38"/>
      <c r="C14" s="38"/>
      <c r="D14" s="38"/>
      <c r="E14" s="38"/>
      <c r="F14" s="38"/>
      <c r="G14" s="38"/>
      <c r="H14" s="38"/>
      <c r="I14" s="38"/>
    </row>
    <row r="15" spans="1:9" ht="12.75" customHeight="1" x14ac:dyDescent="0.3">
      <c r="A15" s="39" t="s">
        <v>98</v>
      </c>
      <c r="B15" s="38"/>
      <c r="C15" s="38"/>
      <c r="D15" s="38"/>
      <c r="E15" s="38"/>
      <c r="F15" s="38">
        <f>F4+F8</f>
        <v>36090.879999999997</v>
      </c>
      <c r="G15" s="38"/>
      <c r="H15" s="38"/>
      <c r="I15" s="38"/>
    </row>
    <row r="16" spans="1:9" ht="12.75" customHeight="1" x14ac:dyDescent="0.25">
      <c r="B16" s="38"/>
      <c r="C16" s="38"/>
      <c r="D16" s="38"/>
      <c r="E16" s="38"/>
      <c r="F16" s="38"/>
      <c r="G16" s="38"/>
      <c r="H16" s="38"/>
      <c r="I16" s="38"/>
    </row>
    <row r="17" spans="1:9" ht="12.75" customHeight="1" x14ac:dyDescent="0.25">
      <c r="A17" s="36" t="s">
        <v>126</v>
      </c>
      <c r="B17" s="37"/>
      <c r="C17" s="38"/>
      <c r="D17" s="38"/>
      <c r="E17" s="38"/>
      <c r="F17" s="38"/>
      <c r="G17" s="38"/>
      <c r="H17" s="38"/>
      <c r="I17" s="38"/>
    </row>
    <row r="18" spans="1:9" ht="12.75" customHeight="1" x14ac:dyDescent="0.25">
      <c r="A18" s="36" t="s">
        <v>127</v>
      </c>
      <c r="B18" s="37"/>
      <c r="C18" s="38"/>
      <c r="D18" s="38"/>
      <c r="E18" s="38"/>
      <c r="F18" s="38"/>
      <c r="G18" s="38"/>
      <c r="H18" s="38"/>
      <c r="I18" s="38"/>
    </row>
    <row r="19" spans="1:9" ht="12.75" customHeight="1" x14ac:dyDescent="0.25">
      <c r="B19" s="38"/>
      <c r="C19" s="38"/>
      <c r="D19" s="38"/>
      <c r="E19" s="38"/>
      <c r="F19" s="38"/>
      <c r="G19" s="38"/>
      <c r="H19" s="38"/>
      <c r="I19" s="38"/>
    </row>
    <row r="20" spans="1:9" ht="12.75" customHeight="1" x14ac:dyDescent="0.25">
      <c r="A20" s="40" t="s">
        <v>16</v>
      </c>
      <c r="B20" s="41" t="s">
        <v>17</v>
      </c>
      <c r="C20" s="41" t="s">
        <v>101</v>
      </c>
      <c r="D20" s="41" t="s">
        <v>102</v>
      </c>
      <c r="E20" s="41" t="s">
        <v>103</v>
      </c>
      <c r="F20" s="41" t="s">
        <v>104</v>
      </c>
      <c r="G20" s="41" t="s">
        <v>105</v>
      </c>
      <c r="H20" s="41" t="s">
        <v>106</v>
      </c>
      <c r="I20" s="42" t="s">
        <v>24</v>
      </c>
    </row>
    <row r="21" spans="1:9" ht="12.75" customHeight="1" x14ac:dyDescent="0.25">
      <c r="A21" s="43" t="s">
        <v>107</v>
      </c>
      <c r="B21" s="37"/>
      <c r="C21" s="38"/>
      <c r="D21" s="38">
        <f>E11/3</f>
        <v>954.90222222222212</v>
      </c>
      <c r="E21" s="38"/>
      <c r="F21" s="38">
        <f>E11/3</f>
        <v>954.90222222222212</v>
      </c>
      <c r="G21" s="38">
        <f>E11/3</f>
        <v>954.90222222222212</v>
      </c>
      <c r="H21" s="38">
        <v>0</v>
      </c>
      <c r="I21" s="44">
        <f t="shared" ref="I21:I25" si="1">C21+D21+E21+F21+G21+H21</f>
        <v>2864.7066666666665</v>
      </c>
    </row>
    <row r="22" spans="1:9" ht="12.75" customHeight="1" x14ac:dyDescent="0.25">
      <c r="A22" s="43" t="s">
        <v>108</v>
      </c>
      <c r="B22" s="37"/>
      <c r="C22" s="38"/>
      <c r="D22" s="38">
        <f>1200-D21</f>
        <v>245.09777777777788</v>
      </c>
      <c r="E22" s="38"/>
      <c r="F22" s="38">
        <f t="shared" ref="F22:G22" si="2">1200-F21</f>
        <v>245.09777777777788</v>
      </c>
      <c r="G22" s="38">
        <f t="shared" si="2"/>
        <v>245.09777777777788</v>
      </c>
      <c r="H22" s="38">
        <v>0</v>
      </c>
      <c r="I22" s="44">
        <f t="shared" si="1"/>
        <v>735.29333333333363</v>
      </c>
    </row>
    <row r="23" spans="1:9" ht="12.75" customHeight="1" x14ac:dyDescent="0.25">
      <c r="A23" s="43" t="s">
        <v>109</v>
      </c>
      <c r="B23" s="38"/>
      <c r="C23" s="38"/>
      <c r="D23" s="38"/>
      <c r="E23" s="38"/>
      <c r="F23" s="38"/>
      <c r="G23" s="38">
        <v>300</v>
      </c>
      <c r="H23" s="38"/>
      <c r="I23" s="44">
        <f t="shared" si="1"/>
        <v>300</v>
      </c>
    </row>
    <row r="24" spans="1:9" ht="12.75" customHeight="1" x14ac:dyDescent="0.25">
      <c r="A24" s="45"/>
      <c r="B24" s="38"/>
      <c r="C24" s="38"/>
      <c r="D24" s="38"/>
      <c r="E24" s="38"/>
      <c r="F24" s="38"/>
      <c r="G24" s="38"/>
      <c r="H24" s="38"/>
      <c r="I24" s="44">
        <f t="shared" si="1"/>
        <v>0</v>
      </c>
    </row>
    <row r="25" spans="1:9" ht="12.75" customHeight="1" x14ac:dyDescent="0.25">
      <c r="A25" s="45"/>
      <c r="B25" s="38"/>
      <c r="C25" s="38"/>
      <c r="D25" s="38"/>
      <c r="E25" s="38"/>
      <c r="F25" s="38"/>
      <c r="G25" s="38"/>
      <c r="H25" s="38"/>
      <c r="I25" s="44">
        <f t="shared" si="1"/>
        <v>0</v>
      </c>
    </row>
    <row r="26" spans="1:9" ht="12.75" customHeight="1" x14ac:dyDescent="0.25">
      <c r="A26" s="43" t="s">
        <v>24</v>
      </c>
      <c r="B26" s="37"/>
      <c r="C26" s="38">
        <f t="shared" ref="C26:H26" si="3">SUM(C21:C25)</f>
        <v>0</v>
      </c>
      <c r="D26" s="38">
        <f t="shared" si="3"/>
        <v>1200</v>
      </c>
      <c r="E26" s="38">
        <f t="shared" si="3"/>
        <v>0</v>
      </c>
      <c r="F26" s="38">
        <f t="shared" si="3"/>
        <v>1200</v>
      </c>
      <c r="G26" s="38">
        <f t="shared" si="3"/>
        <v>1500</v>
      </c>
      <c r="H26" s="38">
        <f t="shared" si="3"/>
        <v>0</v>
      </c>
      <c r="I26" s="44">
        <f>I21+I22+I23+I24+I25</f>
        <v>3900</v>
      </c>
    </row>
    <row r="27" spans="1:9" ht="12.75" customHeight="1" x14ac:dyDescent="0.25">
      <c r="A27" s="46"/>
      <c r="B27" s="47"/>
      <c r="C27" s="47"/>
      <c r="D27" s="47"/>
      <c r="E27" s="47"/>
      <c r="F27" s="47"/>
      <c r="G27" s="48" t="s">
        <v>26</v>
      </c>
      <c r="H27" s="48">
        <f>E11-I21</f>
        <v>0</v>
      </c>
      <c r="I27" s="49"/>
    </row>
    <row r="28" spans="1:9" ht="12.75" customHeight="1" x14ac:dyDescent="0.25">
      <c r="A28" s="50"/>
      <c r="B28" s="51"/>
      <c r="C28" s="51"/>
      <c r="D28" s="51"/>
      <c r="E28" s="51"/>
      <c r="F28" s="51"/>
      <c r="G28" s="52" t="s">
        <v>27</v>
      </c>
      <c r="H28" s="52">
        <f>E5-I22-I23-I24-I25</f>
        <v>8130.2933333333331</v>
      </c>
      <c r="I28" s="53"/>
    </row>
    <row r="29" spans="1:9" ht="12.75" customHeight="1" x14ac:dyDescent="0.25">
      <c r="B29" s="38"/>
      <c r="C29" s="38"/>
      <c r="D29" s="38"/>
      <c r="E29" s="38"/>
      <c r="F29" s="38"/>
      <c r="G29" s="38"/>
      <c r="H29" s="38"/>
      <c r="I29" s="38"/>
    </row>
    <row r="30" spans="1:9" ht="12.75" customHeight="1" x14ac:dyDescent="0.25">
      <c r="A30" s="40" t="s">
        <v>28</v>
      </c>
      <c r="B30" s="41" t="s">
        <v>17</v>
      </c>
      <c r="C30" s="41" t="s">
        <v>110</v>
      </c>
      <c r="D30" s="41" t="s">
        <v>111</v>
      </c>
      <c r="E30" s="41" t="s">
        <v>112</v>
      </c>
      <c r="F30" s="41" t="s">
        <v>113</v>
      </c>
      <c r="G30" s="41" t="s">
        <v>114</v>
      </c>
      <c r="H30" s="41" t="s">
        <v>115</v>
      </c>
      <c r="I30" s="42" t="s">
        <v>24</v>
      </c>
    </row>
    <row r="31" spans="1:9" ht="12.75" customHeight="1" x14ac:dyDescent="0.25">
      <c r="A31" s="43" t="s">
        <v>116</v>
      </c>
      <c r="B31" s="37"/>
      <c r="C31" s="38">
        <f>E12/11*4</f>
        <v>2083.4230303030304</v>
      </c>
      <c r="D31" s="38">
        <f>E12/11</f>
        <v>520.85575757575759</v>
      </c>
      <c r="E31" s="38">
        <f>E12/11</f>
        <v>520.85575757575759</v>
      </c>
      <c r="F31" s="38">
        <f>E12/11*2</f>
        <v>1041.7115151515152</v>
      </c>
      <c r="G31" s="38">
        <f>E12/11</f>
        <v>520.85575757575759</v>
      </c>
      <c r="H31" s="38">
        <f>E12/11*2</f>
        <v>1041.7115151515152</v>
      </c>
      <c r="I31" s="44">
        <f t="shared" ref="I31:I37" si="4">C31+D31+E31+F31+G31+H31</f>
        <v>5729.4133333333339</v>
      </c>
    </row>
    <row r="32" spans="1:9" ht="12.75" customHeight="1" x14ac:dyDescent="0.25">
      <c r="A32" s="43" t="s">
        <v>117</v>
      </c>
      <c r="B32" s="37"/>
      <c r="C32" s="38">
        <f>600*4-C31</f>
        <v>316.57696969696963</v>
      </c>
      <c r="D32" s="38">
        <f t="shared" ref="D32:E32" si="5">600-D31</f>
        <v>79.144242424242407</v>
      </c>
      <c r="E32" s="38">
        <f t="shared" si="5"/>
        <v>79.144242424242407</v>
      </c>
      <c r="F32" s="38">
        <f>600*2-F31</f>
        <v>158.28848484848481</v>
      </c>
      <c r="G32" s="38">
        <f>600-G31</f>
        <v>79.144242424242407</v>
      </c>
      <c r="H32" s="38">
        <f>600*2-H31</f>
        <v>158.28848484848481</v>
      </c>
      <c r="I32" s="44">
        <f t="shared" si="4"/>
        <v>870.58666666666647</v>
      </c>
    </row>
    <row r="33" spans="1:9" ht="12.75" customHeight="1" x14ac:dyDescent="0.25">
      <c r="A33" s="43" t="s">
        <v>118</v>
      </c>
      <c r="B33" s="37">
        <v>600</v>
      </c>
      <c r="C33" s="38">
        <f>600*7</f>
        <v>4200</v>
      </c>
      <c r="D33" s="38"/>
      <c r="E33" s="38"/>
      <c r="F33" s="38"/>
      <c r="G33" s="38"/>
      <c r="H33" s="38"/>
      <c r="I33" s="44">
        <f t="shared" si="4"/>
        <v>4200</v>
      </c>
    </row>
    <row r="34" spans="1:9" ht="12.75" customHeight="1" x14ac:dyDescent="0.25">
      <c r="A34" s="43" t="s">
        <v>119</v>
      </c>
      <c r="B34" s="37">
        <v>250</v>
      </c>
      <c r="C34" s="38">
        <v>250</v>
      </c>
      <c r="D34" s="38"/>
      <c r="E34" s="38"/>
      <c r="F34" s="38"/>
      <c r="G34" s="38"/>
      <c r="H34" s="38"/>
      <c r="I34" s="44">
        <f t="shared" si="4"/>
        <v>250</v>
      </c>
    </row>
    <row r="35" spans="1:9" ht="12.75" customHeight="1" x14ac:dyDescent="0.25">
      <c r="A35" s="43" t="s">
        <v>120</v>
      </c>
      <c r="B35" s="37">
        <v>600</v>
      </c>
      <c r="C35" s="38">
        <v>0</v>
      </c>
      <c r="D35" s="38">
        <f>2*600</f>
        <v>1200</v>
      </c>
      <c r="E35" s="38">
        <f>4*600</f>
        <v>2400</v>
      </c>
      <c r="F35" s="38"/>
      <c r="G35" s="38"/>
      <c r="H35" s="38"/>
      <c r="I35" s="44">
        <f t="shared" si="4"/>
        <v>3600</v>
      </c>
    </row>
    <row r="36" spans="1:9" ht="12.75" customHeight="1" x14ac:dyDescent="0.25">
      <c r="A36" s="43" t="s">
        <v>121</v>
      </c>
      <c r="B36" s="37">
        <v>400</v>
      </c>
      <c r="C36" s="38"/>
      <c r="D36" s="38"/>
      <c r="E36" s="38"/>
      <c r="F36" s="38">
        <v>1200</v>
      </c>
      <c r="G36" s="38"/>
      <c r="H36" s="38"/>
      <c r="I36" s="44">
        <f t="shared" si="4"/>
        <v>1200</v>
      </c>
    </row>
    <row r="37" spans="1:9" ht="12.75" customHeight="1" x14ac:dyDescent="0.25">
      <c r="A37" s="43" t="s">
        <v>122</v>
      </c>
      <c r="B37" s="37">
        <v>600</v>
      </c>
      <c r="C37" s="38"/>
      <c r="D37" s="38"/>
      <c r="E37" s="38"/>
      <c r="F37" s="38">
        <f t="shared" ref="F37:H37" si="6">600*3</f>
        <v>1800</v>
      </c>
      <c r="G37" s="38">
        <f t="shared" si="6"/>
        <v>1800</v>
      </c>
      <c r="H37" s="38">
        <f t="shared" si="6"/>
        <v>1800</v>
      </c>
      <c r="I37" s="44">
        <f t="shared" si="4"/>
        <v>5400</v>
      </c>
    </row>
    <row r="38" spans="1:9" ht="12.75" customHeight="1" x14ac:dyDescent="0.25">
      <c r="A38" s="43" t="s">
        <v>123</v>
      </c>
      <c r="B38" s="37">
        <v>200</v>
      </c>
      <c r="C38" s="38"/>
      <c r="D38" s="38"/>
      <c r="E38" s="38"/>
      <c r="F38" s="38"/>
      <c r="G38" s="38"/>
      <c r="H38" s="38">
        <f>B38*3</f>
        <v>600</v>
      </c>
      <c r="I38" s="44">
        <f>H38</f>
        <v>600</v>
      </c>
    </row>
    <row r="39" spans="1:9" ht="12.75" customHeight="1" x14ac:dyDescent="0.25">
      <c r="A39" s="43" t="s">
        <v>124</v>
      </c>
      <c r="B39" s="37">
        <v>200</v>
      </c>
      <c r="C39" s="38">
        <f>B39*7</f>
        <v>1400</v>
      </c>
      <c r="D39" s="38"/>
      <c r="E39" s="38"/>
      <c r="F39" s="38"/>
      <c r="G39" s="38"/>
      <c r="H39" s="38">
        <v>0</v>
      </c>
      <c r="I39" s="44">
        <f>C39+D39+E39+F39+G39+H39</f>
        <v>1400</v>
      </c>
    </row>
    <row r="40" spans="1:9" ht="12.75" customHeight="1" x14ac:dyDescent="0.25">
      <c r="A40" s="43" t="s">
        <v>125</v>
      </c>
      <c r="B40" s="37">
        <v>89.2</v>
      </c>
      <c r="C40" s="38"/>
      <c r="D40" s="38"/>
      <c r="E40" s="38">
        <f>B40*4</f>
        <v>356.8</v>
      </c>
      <c r="F40" s="38"/>
      <c r="G40" s="38"/>
      <c r="H40" s="38"/>
      <c r="I40" s="44">
        <f>E40</f>
        <v>356.8</v>
      </c>
    </row>
    <row r="41" spans="1:9" ht="12.75" customHeight="1" x14ac:dyDescent="0.25">
      <c r="A41" s="43" t="s">
        <v>24</v>
      </c>
      <c r="B41" s="37"/>
      <c r="C41" s="38">
        <f t="shared" ref="C41:H41" si="7">SUM(C31:C40)</f>
        <v>8250</v>
      </c>
      <c r="D41" s="38">
        <f t="shared" si="7"/>
        <v>1800</v>
      </c>
      <c r="E41" s="38">
        <f t="shared" si="7"/>
        <v>3356.8</v>
      </c>
      <c r="F41" s="38">
        <f t="shared" si="7"/>
        <v>4200</v>
      </c>
      <c r="G41" s="38">
        <f t="shared" si="7"/>
        <v>2400</v>
      </c>
      <c r="H41" s="38">
        <f t="shared" si="7"/>
        <v>3600</v>
      </c>
      <c r="I41" s="44">
        <f>I31+I32+I33+I34+I35+I36+I37+I38+I39+I40</f>
        <v>23606.799999999999</v>
      </c>
    </row>
    <row r="42" spans="1:9" ht="12.75" customHeight="1" x14ac:dyDescent="0.25">
      <c r="A42" s="46"/>
      <c r="B42" s="47"/>
      <c r="C42" s="47"/>
      <c r="D42" s="47"/>
      <c r="E42" s="47"/>
      <c r="F42" s="47"/>
      <c r="G42" s="48" t="s">
        <v>26</v>
      </c>
      <c r="H42" s="48">
        <f>E12-I31</f>
        <v>0</v>
      </c>
      <c r="I42" s="49"/>
    </row>
    <row r="43" spans="1:9" ht="12.75" customHeight="1" x14ac:dyDescent="0.25">
      <c r="A43" s="50"/>
      <c r="B43" s="51"/>
      <c r="C43" s="51"/>
      <c r="D43" s="51"/>
      <c r="E43" s="51"/>
      <c r="F43" s="51"/>
      <c r="G43" s="52" t="s">
        <v>27</v>
      </c>
      <c r="H43" s="52">
        <f>E6-I32-I33-I34-I35-I36-I37-I38-I39-I40</f>
        <v>453.78666666666612</v>
      </c>
      <c r="I43" s="53" t="s">
        <v>42</v>
      </c>
    </row>
    <row r="44" spans="1:9" ht="12.75" customHeight="1" x14ac:dyDescent="0.25">
      <c r="B44" s="38"/>
      <c r="C44" s="38"/>
      <c r="D44" s="38"/>
      <c r="E44" s="38"/>
      <c r="F44" s="38"/>
      <c r="G44" s="38"/>
      <c r="H44" s="38"/>
      <c r="I44" s="38"/>
    </row>
    <row r="45" spans="1:9" ht="12.75" customHeight="1" x14ac:dyDescent="0.25">
      <c r="B45" s="38"/>
      <c r="C45" s="38"/>
      <c r="D45" s="38"/>
      <c r="E45" s="38"/>
      <c r="F45" s="38"/>
      <c r="G45" s="38"/>
      <c r="H45" s="38"/>
      <c r="I45" s="38"/>
    </row>
    <row r="46" spans="1:9" ht="12.75" customHeight="1" x14ac:dyDescent="0.25">
      <c r="B46" s="38"/>
      <c r="C46" s="38"/>
      <c r="D46" s="38"/>
      <c r="E46" s="38"/>
      <c r="F46" s="38"/>
      <c r="G46" s="38"/>
      <c r="H46" s="38"/>
      <c r="I46" s="38"/>
    </row>
    <row r="47" spans="1:9" ht="12.75" customHeight="1" x14ac:dyDescent="0.25">
      <c r="B47" s="38"/>
      <c r="C47" s="38"/>
      <c r="D47" s="38"/>
      <c r="E47" s="38"/>
      <c r="F47" s="38"/>
      <c r="G47" s="38"/>
      <c r="H47" s="38"/>
      <c r="I47" s="38"/>
    </row>
    <row r="48" spans="1:9" ht="12.75" customHeight="1" x14ac:dyDescent="0.25">
      <c r="B48" s="38"/>
      <c r="C48" s="38"/>
      <c r="D48" s="38"/>
      <c r="E48" s="38"/>
      <c r="F48" s="38"/>
      <c r="G48" s="38"/>
      <c r="H48" s="38"/>
      <c r="I48" s="38"/>
    </row>
    <row r="49" spans="2:9" ht="12.75" customHeight="1" x14ac:dyDescent="0.25">
      <c r="B49" s="38"/>
      <c r="C49" s="38"/>
      <c r="D49" s="38"/>
      <c r="E49" s="38"/>
      <c r="F49" s="38"/>
      <c r="G49" s="38"/>
      <c r="H49" s="38"/>
      <c r="I49" s="38"/>
    </row>
    <row r="50" spans="2:9" ht="12.75" customHeight="1" x14ac:dyDescent="0.25">
      <c r="B50" s="38"/>
      <c r="C50" s="38"/>
      <c r="D50" s="38"/>
      <c r="E50" s="38"/>
      <c r="F50" s="38"/>
      <c r="G50" s="38"/>
      <c r="H50" s="38"/>
      <c r="I50" s="38"/>
    </row>
    <row r="51" spans="2:9" ht="12.75" customHeight="1" x14ac:dyDescent="0.25">
      <c r="B51" s="38"/>
      <c r="C51" s="38"/>
      <c r="D51" s="38"/>
      <c r="E51" s="38"/>
      <c r="F51" s="38"/>
      <c r="G51" s="38"/>
      <c r="H51" s="38"/>
      <c r="I51" s="38"/>
    </row>
    <row r="52" spans="2:9" ht="12.75" customHeight="1" x14ac:dyDescent="0.25">
      <c r="B52" s="38"/>
      <c r="C52" s="38"/>
      <c r="D52" s="38"/>
      <c r="E52" s="38"/>
      <c r="F52" s="38"/>
      <c r="G52" s="38"/>
      <c r="H52" s="38"/>
      <c r="I52" s="38"/>
    </row>
    <row r="53" spans="2:9" ht="12.75" customHeight="1" x14ac:dyDescent="0.25">
      <c r="B53" s="38"/>
      <c r="C53" s="38"/>
      <c r="D53" s="38"/>
      <c r="E53" s="38"/>
      <c r="F53" s="38"/>
      <c r="G53" s="38"/>
      <c r="H53" s="38"/>
      <c r="I53" s="38"/>
    </row>
    <row r="54" spans="2:9" ht="12.75" customHeight="1" x14ac:dyDescent="0.25">
      <c r="B54" s="38"/>
      <c r="C54" s="38"/>
      <c r="D54" s="38"/>
      <c r="E54" s="38"/>
      <c r="F54" s="38"/>
      <c r="G54" s="38"/>
      <c r="H54" s="38"/>
      <c r="I54" s="38"/>
    </row>
    <row r="55" spans="2:9" ht="12.75" customHeight="1" x14ac:dyDescent="0.25">
      <c r="B55" s="38"/>
      <c r="C55" s="38"/>
      <c r="D55" s="38"/>
      <c r="E55" s="38"/>
      <c r="F55" s="38"/>
      <c r="G55" s="38"/>
      <c r="H55" s="38"/>
      <c r="I55" s="38"/>
    </row>
    <row r="56" spans="2:9" ht="12.75" customHeight="1" x14ac:dyDescent="0.25">
      <c r="B56" s="38"/>
      <c r="C56" s="38"/>
      <c r="D56" s="38"/>
      <c r="E56" s="38"/>
      <c r="F56" s="38"/>
      <c r="G56" s="38"/>
      <c r="H56" s="38"/>
      <c r="I56" s="38"/>
    </row>
    <row r="57" spans="2:9" ht="12.75" customHeight="1" x14ac:dyDescent="0.25">
      <c r="B57" s="38"/>
      <c r="C57" s="38"/>
      <c r="D57" s="38"/>
      <c r="E57" s="38"/>
      <c r="F57" s="38"/>
      <c r="G57" s="38"/>
      <c r="H57" s="38"/>
      <c r="I57" s="38"/>
    </row>
    <row r="58" spans="2:9" ht="12.75" customHeight="1" x14ac:dyDescent="0.25">
      <c r="B58" s="38"/>
      <c r="C58" s="38"/>
      <c r="D58" s="38"/>
      <c r="E58" s="38"/>
      <c r="F58" s="38"/>
      <c r="G58" s="38"/>
      <c r="H58" s="38"/>
      <c r="I58" s="38"/>
    </row>
    <row r="59" spans="2:9" ht="12.75" customHeight="1" x14ac:dyDescent="0.25">
      <c r="B59" s="38"/>
      <c r="C59" s="38"/>
      <c r="D59" s="38"/>
      <c r="E59" s="38"/>
      <c r="F59" s="38"/>
      <c r="G59" s="38"/>
      <c r="H59" s="38"/>
      <c r="I59" s="38"/>
    </row>
    <row r="60" spans="2:9" ht="12.75" customHeight="1" x14ac:dyDescent="0.25">
      <c r="B60" s="38"/>
      <c r="C60" s="38"/>
      <c r="D60" s="38"/>
      <c r="E60" s="38"/>
      <c r="F60" s="38"/>
      <c r="G60" s="38"/>
      <c r="H60" s="38"/>
      <c r="I60" s="38"/>
    </row>
    <row r="61" spans="2:9" ht="12.75" customHeight="1" x14ac:dyDescent="0.25">
      <c r="B61" s="38"/>
      <c r="C61" s="38"/>
      <c r="D61" s="38"/>
      <c r="E61" s="38"/>
      <c r="F61" s="38"/>
      <c r="G61" s="38"/>
      <c r="H61" s="38"/>
      <c r="I61" s="38"/>
    </row>
    <row r="62" spans="2:9" ht="12.75" customHeight="1" x14ac:dyDescent="0.25">
      <c r="B62" s="38"/>
      <c r="C62" s="38"/>
      <c r="D62" s="38"/>
      <c r="E62" s="38"/>
      <c r="F62" s="38"/>
      <c r="G62" s="38"/>
      <c r="H62" s="38"/>
      <c r="I62" s="38"/>
    </row>
    <row r="63" spans="2:9" ht="12.75" customHeight="1" x14ac:dyDescent="0.25">
      <c r="B63" s="38"/>
      <c r="C63" s="38"/>
      <c r="D63" s="38"/>
      <c r="E63" s="38"/>
      <c r="F63" s="38"/>
      <c r="G63" s="38"/>
      <c r="H63" s="38"/>
      <c r="I63" s="38"/>
    </row>
    <row r="64" spans="2:9" ht="12.75" customHeight="1" x14ac:dyDescent="0.25">
      <c r="B64" s="38"/>
      <c r="C64" s="38"/>
      <c r="D64" s="38"/>
      <c r="E64" s="38"/>
      <c r="F64" s="38"/>
      <c r="G64" s="38"/>
      <c r="H64" s="38"/>
      <c r="I64" s="38"/>
    </row>
    <row r="65" spans="2:9" ht="12.75" customHeight="1" x14ac:dyDescent="0.25">
      <c r="B65" s="38"/>
      <c r="C65" s="38"/>
      <c r="D65" s="38"/>
      <c r="E65" s="38"/>
      <c r="F65" s="38"/>
      <c r="G65" s="38"/>
      <c r="H65" s="38"/>
      <c r="I65" s="38"/>
    </row>
    <row r="66" spans="2:9" ht="12.75" customHeight="1" x14ac:dyDescent="0.25">
      <c r="B66" s="38"/>
      <c r="C66" s="38"/>
      <c r="D66" s="38"/>
      <c r="E66" s="38"/>
      <c r="F66" s="38"/>
      <c r="G66" s="38"/>
      <c r="H66" s="38"/>
      <c r="I66" s="38"/>
    </row>
    <row r="67" spans="2:9" ht="12.75" customHeight="1" x14ac:dyDescent="0.25">
      <c r="B67" s="38"/>
      <c r="C67" s="38"/>
      <c r="D67" s="38"/>
      <c r="E67" s="38"/>
      <c r="F67" s="38"/>
      <c r="G67" s="38"/>
      <c r="H67" s="38"/>
      <c r="I67" s="38"/>
    </row>
    <row r="68" spans="2:9" ht="12.75" customHeight="1" x14ac:dyDescent="0.25">
      <c r="B68" s="38"/>
      <c r="C68" s="38"/>
      <c r="D68" s="38"/>
      <c r="E68" s="38"/>
      <c r="F68" s="38"/>
      <c r="G68" s="38"/>
      <c r="H68" s="38"/>
      <c r="I68" s="38"/>
    </row>
    <row r="69" spans="2:9" ht="12.75" customHeight="1" x14ac:dyDescent="0.25">
      <c r="B69" s="38"/>
      <c r="C69" s="38"/>
      <c r="D69" s="38"/>
      <c r="E69" s="38"/>
      <c r="F69" s="38"/>
      <c r="G69" s="38"/>
      <c r="H69" s="38"/>
      <c r="I69" s="38"/>
    </row>
    <row r="70" spans="2:9" ht="12.75" customHeight="1" x14ac:dyDescent="0.25">
      <c r="B70" s="38"/>
      <c r="C70" s="38"/>
      <c r="D70" s="38"/>
      <c r="E70" s="38"/>
      <c r="F70" s="38"/>
      <c r="G70" s="38"/>
      <c r="H70" s="38"/>
      <c r="I70" s="38"/>
    </row>
    <row r="71" spans="2:9" ht="12.75" customHeight="1" x14ac:dyDescent="0.25">
      <c r="B71" s="38"/>
      <c r="C71" s="38"/>
      <c r="D71" s="38"/>
      <c r="E71" s="38"/>
      <c r="F71" s="38"/>
      <c r="G71" s="38"/>
      <c r="H71" s="38"/>
      <c r="I71" s="38"/>
    </row>
    <row r="72" spans="2:9" ht="12.75" customHeight="1" x14ac:dyDescent="0.25">
      <c r="B72" s="38"/>
      <c r="C72" s="38"/>
      <c r="D72" s="38"/>
      <c r="E72" s="38"/>
      <c r="F72" s="38"/>
      <c r="G72" s="38"/>
      <c r="H72" s="38"/>
      <c r="I72" s="38"/>
    </row>
    <row r="73" spans="2:9" ht="12.75" customHeight="1" x14ac:dyDescent="0.25">
      <c r="B73" s="38"/>
      <c r="C73" s="38"/>
      <c r="D73" s="38"/>
      <c r="E73" s="38"/>
      <c r="F73" s="38"/>
      <c r="G73" s="38"/>
      <c r="H73" s="38"/>
      <c r="I73" s="38"/>
    </row>
    <row r="74" spans="2:9" ht="12.75" customHeight="1" x14ac:dyDescent="0.25">
      <c r="B74" s="38"/>
      <c r="C74" s="38"/>
      <c r="D74" s="38"/>
      <c r="E74" s="38"/>
      <c r="F74" s="38"/>
      <c r="G74" s="38"/>
      <c r="H74" s="38"/>
      <c r="I74" s="38"/>
    </row>
    <row r="75" spans="2:9" ht="12.75" customHeight="1" x14ac:dyDescent="0.25">
      <c r="B75" s="38"/>
      <c r="C75" s="38"/>
      <c r="D75" s="38"/>
      <c r="E75" s="38"/>
      <c r="F75" s="38"/>
      <c r="G75" s="38"/>
      <c r="H75" s="38"/>
      <c r="I75" s="38"/>
    </row>
    <row r="76" spans="2:9" ht="12.75" customHeight="1" x14ac:dyDescent="0.25">
      <c r="B76" s="38"/>
      <c r="C76" s="38"/>
      <c r="D76" s="38"/>
      <c r="E76" s="38"/>
      <c r="F76" s="38"/>
      <c r="G76" s="38"/>
      <c r="H76" s="38"/>
      <c r="I76" s="38"/>
    </row>
    <row r="77" spans="2:9" ht="12.75" customHeight="1" x14ac:dyDescent="0.25">
      <c r="B77" s="38"/>
      <c r="C77" s="38"/>
      <c r="D77" s="38"/>
      <c r="E77" s="38"/>
      <c r="F77" s="38"/>
      <c r="G77" s="38"/>
      <c r="H77" s="38"/>
      <c r="I77" s="38"/>
    </row>
    <row r="78" spans="2:9" ht="12.75" customHeight="1" x14ac:dyDescent="0.25">
      <c r="B78" s="38"/>
      <c r="C78" s="38"/>
      <c r="D78" s="38"/>
      <c r="E78" s="38"/>
      <c r="F78" s="38"/>
      <c r="G78" s="38"/>
      <c r="H78" s="38"/>
      <c r="I78" s="38"/>
    </row>
    <row r="79" spans="2:9" ht="12.75" customHeight="1" x14ac:dyDescent="0.25">
      <c r="B79" s="38"/>
      <c r="C79" s="38"/>
      <c r="D79" s="38"/>
      <c r="E79" s="38"/>
      <c r="F79" s="38"/>
      <c r="G79" s="38"/>
      <c r="H79" s="38"/>
      <c r="I79" s="38"/>
    </row>
    <row r="80" spans="2:9" ht="12.75" customHeight="1" x14ac:dyDescent="0.25">
      <c r="B80" s="38"/>
      <c r="C80" s="38"/>
      <c r="D80" s="38"/>
      <c r="E80" s="38"/>
      <c r="F80" s="38"/>
      <c r="G80" s="38"/>
      <c r="H80" s="38"/>
      <c r="I80" s="38"/>
    </row>
    <row r="81" spans="2:9" ht="12.75" customHeight="1" x14ac:dyDescent="0.25">
      <c r="B81" s="38"/>
      <c r="C81" s="38"/>
      <c r="D81" s="38"/>
      <c r="E81" s="38"/>
      <c r="F81" s="38"/>
      <c r="G81" s="38"/>
      <c r="H81" s="38"/>
      <c r="I81" s="38"/>
    </row>
    <row r="82" spans="2:9" ht="12.75" customHeight="1" x14ac:dyDescent="0.25">
      <c r="B82" s="38"/>
      <c r="C82" s="38"/>
      <c r="D82" s="38"/>
      <c r="E82" s="38"/>
      <c r="F82" s="38"/>
      <c r="G82" s="38"/>
      <c r="H82" s="38"/>
      <c r="I82" s="38"/>
    </row>
    <row r="83" spans="2:9" ht="12.75" customHeight="1" x14ac:dyDescent="0.25">
      <c r="B83" s="38"/>
      <c r="C83" s="38"/>
      <c r="D83" s="38"/>
      <c r="E83" s="38"/>
      <c r="F83" s="38"/>
      <c r="G83" s="38"/>
      <c r="H83" s="38"/>
      <c r="I83" s="38"/>
    </row>
    <row r="84" spans="2:9" ht="12.75" customHeight="1" x14ac:dyDescent="0.25">
      <c r="B84" s="38"/>
      <c r="C84" s="38"/>
      <c r="D84" s="38"/>
      <c r="E84" s="38"/>
      <c r="F84" s="38"/>
      <c r="G84" s="38"/>
      <c r="H84" s="38"/>
      <c r="I84" s="38"/>
    </row>
    <row r="85" spans="2:9" ht="12.75" customHeight="1" x14ac:dyDescent="0.25">
      <c r="B85" s="38"/>
      <c r="C85" s="38"/>
      <c r="D85" s="38"/>
      <c r="E85" s="38"/>
      <c r="F85" s="38"/>
      <c r="G85" s="38"/>
      <c r="H85" s="38"/>
      <c r="I85" s="38"/>
    </row>
    <row r="86" spans="2:9" ht="12.75" customHeight="1" x14ac:dyDescent="0.25">
      <c r="B86" s="38"/>
      <c r="C86" s="38"/>
      <c r="D86" s="38"/>
      <c r="E86" s="38"/>
      <c r="F86" s="38"/>
      <c r="G86" s="38"/>
      <c r="H86" s="38"/>
      <c r="I86" s="38"/>
    </row>
    <row r="87" spans="2:9" ht="12.75" customHeight="1" x14ac:dyDescent="0.25">
      <c r="B87" s="38"/>
      <c r="C87" s="38"/>
      <c r="D87" s="38"/>
      <c r="E87" s="38"/>
      <c r="F87" s="38"/>
      <c r="G87" s="38"/>
      <c r="H87" s="38"/>
      <c r="I87" s="38"/>
    </row>
    <row r="88" spans="2:9" ht="12.75" customHeight="1" x14ac:dyDescent="0.25">
      <c r="B88" s="38"/>
      <c r="C88" s="38"/>
      <c r="D88" s="38"/>
      <c r="E88" s="38"/>
      <c r="F88" s="38"/>
      <c r="G88" s="38"/>
      <c r="H88" s="38"/>
      <c r="I88" s="38"/>
    </row>
    <row r="89" spans="2:9" ht="12.75" customHeight="1" x14ac:dyDescent="0.25">
      <c r="B89" s="38"/>
      <c r="C89" s="38"/>
      <c r="D89" s="38"/>
      <c r="E89" s="38"/>
      <c r="F89" s="38"/>
      <c r="G89" s="38"/>
      <c r="H89" s="38"/>
      <c r="I89" s="38"/>
    </row>
    <row r="90" spans="2:9" ht="12.75" customHeight="1" x14ac:dyDescent="0.25">
      <c r="B90" s="38"/>
      <c r="C90" s="38"/>
      <c r="D90" s="38"/>
      <c r="E90" s="38"/>
      <c r="F90" s="38"/>
      <c r="G90" s="38"/>
      <c r="H90" s="38"/>
      <c r="I90" s="38"/>
    </row>
    <row r="91" spans="2:9" ht="12.75" customHeight="1" x14ac:dyDescent="0.25">
      <c r="B91" s="38"/>
      <c r="C91" s="38"/>
      <c r="D91" s="38"/>
      <c r="E91" s="38"/>
      <c r="F91" s="38"/>
      <c r="G91" s="38"/>
      <c r="H91" s="38"/>
      <c r="I91" s="38"/>
    </row>
    <row r="92" spans="2:9" ht="12.75" customHeight="1" x14ac:dyDescent="0.25">
      <c r="B92" s="38"/>
      <c r="C92" s="38"/>
      <c r="D92" s="38"/>
      <c r="E92" s="38"/>
      <c r="F92" s="38"/>
      <c r="G92" s="38"/>
      <c r="H92" s="38"/>
      <c r="I92" s="38"/>
    </row>
    <row r="93" spans="2:9" ht="12.75" customHeight="1" x14ac:dyDescent="0.25">
      <c r="B93" s="38"/>
      <c r="C93" s="38"/>
      <c r="D93" s="38"/>
      <c r="E93" s="38"/>
      <c r="F93" s="38"/>
      <c r="G93" s="38"/>
      <c r="H93" s="38"/>
      <c r="I93" s="38"/>
    </row>
    <row r="94" spans="2:9" ht="12.75" customHeight="1" x14ac:dyDescent="0.25">
      <c r="B94" s="38"/>
      <c r="C94" s="38"/>
      <c r="D94" s="38"/>
      <c r="E94" s="38"/>
      <c r="F94" s="38"/>
      <c r="G94" s="38"/>
      <c r="H94" s="38"/>
      <c r="I94" s="38"/>
    </row>
    <row r="95" spans="2:9" ht="12.75" customHeight="1" x14ac:dyDescent="0.25">
      <c r="B95" s="38"/>
      <c r="C95" s="38"/>
      <c r="D95" s="38"/>
      <c r="E95" s="38"/>
      <c r="F95" s="38"/>
      <c r="G95" s="38"/>
      <c r="H95" s="38"/>
      <c r="I95" s="38"/>
    </row>
    <row r="96" spans="2:9" ht="12.75" customHeight="1" x14ac:dyDescent="0.25">
      <c r="B96" s="38"/>
      <c r="C96" s="38"/>
      <c r="D96" s="38"/>
      <c r="E96" s="38"/>
      <c r="F96" s="38"/>
      <c r="G96" s="38"/>
      <c r="H96" s="38"/>
      <c r="I96" s="38"/>
    </row>
    <row r="97" spans="2:9" ht="12.75" customHeight="1" x14ac:dyDescent="0.25">
      <c r="B97" s="38"/>
      <c r="C97" s="38"/>
      <c r="D97" s="38"/>
      <c r="E97" s="38"/>
      <c r="F97" s="38"/>
      <c r="G97" s="38"/>
      <c r="H97" s="38"/>
      <c r="I97" s="38"/>
    </row>
    <row r="98" spans="2:9" ht="12.75" customHeight="1" x14ac:dyDescent="0.25">
      <c r="B98" s="38"/>
      <c r="C98" s="38"/>
      <c r="D98" s="38"/>
      <c r="E98" s="38"/>
      <c r="F98" s="38"/>
      <c r="G98" s="38"/>
      <c r="H98" s="38"/>
      <c r="I98" s="38"/>
    </row>
    <row r="99" spans="2:9" ht="12.75" customHeight="1" x14ac:dyDescent="0.25">
      <c r="B99" s="38"/>
      <c r="C99" s="38"/>
      <c r="D99" s="38"/>
      <c r="E99" s="38"/>
      <c r="F99" s="38"/>
      <c r="G99" s="38"/>
      <c r="H99" s="38"/>
      <c r="I99" s="38"/>
    </row>
    <row r="100" spans="2:9" ht="12.75" customHeight="1" x14ac:dyDescent="0.25">
      <c r="B100" s="38"/>
      <c r="C100" s="38"/>
      <c r="D100" s="38"/>
      <c r="E100" s="38"/>
      <c r="F100" s="38"/>
      <c r="G100" s="38"/>
      <c r="H100" s="38"/>
      <c r="I100" s="38"/>
    </row>
    <row r="101" spans="2:9" ht="12.75" customHeight="1" x14ac:dyDescent="0.25">
      <c r="B101" s="38"/>
      <c r="C101" s="38"/>
      <c r="D101" s="38"/>
      <c r="E101" s="38"/>
      <c r="F101" s="38"/>
      <c r="G101" s="38"/>
      <c r="H101" s="38"/>
      <c r="I101" s="38"/>
    </row>
    <row r="102" spans="2:9" ht="12.75" customHeight="1" x14ac:dyDescent="0.25">
      <c r="B102" s="38"/>
      <c r="C102" s="38"/>
      <c r="D102" s="38"/>
      <c r="E102" s="38"/>
      <c r="F102" s="38"/>
      <c r="G102" s="38"/>
      <c r="H102" s="38"/>
      <c r="I102" s="38"/>
    </row>
    <row r="103" spans="2:9" ht="12.75" customHeight="1" x14ac:dyDescent="0.25">
      <c r="B103" s="38"/>
      <c r="C103" s="38"/>
      <c r="D103" s="38"/>
      <c r="E103" s="38"/>
      <c r="F103" s="38"/>
      <c r="G103" s="38"/>
      <c r="H103" s="38"/>
      <c r="I103" s="38"/>
    </row>
    <row r="104" spans="2:9" ht="12.75" customHeight="1" x14ac:dyDescent="0.25">
      <c r="B104" s="38"/>
      <c r="C104" s="38"/>
      <c r="D104" s="38"/>
      <c r="E104" s="38"/>
      <c r="F104" s="38"/>
      <c r="G104" s="38"/>
      <c r="H104" s="38"/>
      <c r="I104" s="38"/>
    </row>
    <row r="105" spans="2:9" ht="12.75" customHeight="1" x14ac:dyDescent="0.25">
      <c r="B105" s="38"/>
      <c r="C105" s="38"/>
      <c r="D105" s="38"/>
      <c r="E105" s="38"/>
      <c r="F105" s="38"/>
      <c r="G105" s="38"/>
      <c r="H105" s="38"/>
      <c r="I105" s="38"/>
    </row>
    <row r="106" spans="2:9" ht="12.75" customHeight="1" x14ac:dyDescent="0.25">
      <c r="B106" s="38"/>
      <c r="C106" s="38"/>
      <c r="D106" s="38"/>
      <c r="E106" s="38"/>
      <c r="F106" s="38"/>
      <c r="G106" s="38"/>
      <c r="H106" s="38"/>
      <c r="I106" s="38"/>
    </row>
    <row r="107" spans="2:9" ht="12.75" customHeight="1" x14ac:dyDescent="0.25">
      <c r="B107" s="38"/>
      <c r="C107" s="38"/>
      <c r="D107" s="38"/>
      <c r="E107" s="38"/>
      <c r="F107" s="38"/>
      <c r="G107" s="38"/>
      <c r="H107" s="38"/>
      <c r="I107" s="38"/>
    </row>
    <row r="108" spans="2:9" ht="12.75" customHeight="1" x14ac:dyDescent="0.25">
      <c r="B108" s="38"/>
      <c r="C108" s="38"/>
      <c r="D108" s="38"/>
      <c r="E108" s="38"/>
      <c r="F108" s="38"/>
      <c r="G108" s="38"/>
      <c r="H108" s="38"/>
      <c r="I108" s="38"/>
    </row>
    <row r="109" spans="2:9" ht="12.75" customHeight="1" x14ac:dyDescent="0.25">
      <c r="B109" s="38"/>
      <c r="C109" s="38"/>
      <c r="D109" s="38"/>
      <c r="E109" s="38"/>
      <c r="F109" s="38"/>
      <c r="G109" s="38"/>
      <c r="H109" s="38"/>
      <c r="I109" s="38"/>
    </row>
    <row r="110" spans="2:9" ht="12.75" customHeight="1" x14ac:dyDescent="0.25">
      <c r="B110" s="38"/>
      <c r="C110" s="38"/>
      <c r="D110" s="38"/>
      <c r="E110" s="38"/>
      <c r="F110" s="38"/>
      <c r="G110" s="38"/>
      <c r="H110" s="38"/>
      <c r="I110" s="38"/>
    </row>
    <row r="111" spans="2:9" ht="12.75" customHeight="1" x14ac:dyDescent="0.25">
      <c r="B111" s="38"/>
      <c r="C111" s="38"/>
      <c r="D111" s="38"/>
      <c r="E111" s="38"/>
      <c r="F111" s="38"/>
      <c r="G111" s="38"/>
      <c r="H111" s="38"/>
      <c r="I111" s="38"/>
    </row>
    <row r="112" spans="2:9" ht="12.75" customHeight="1" x14ac:dyDescent="0.25">
      <c r="B112" s="38"/>
      <c r="C112" s="38"/>
      <c r="D112" s="38"/>
      <c r="E112" s="38"/>
      <c r="F112" s="38"/>
      <c r="G112" s="38"/>
      <c r="H112" s="38"/>
      <c r="I112" s="38"/>
    </row>
    <row r="113" spans="2:9" ht="12.75" customHeight="1" x14ac:dyDescent="0.25">
      <c r="B113" s="38"/>
      <c r="C113" s="38"/>
      <c r="D113" s="38"/>
      <c r="E113" s="38"/>
      <c r="F113" s="38"/>
      <c r="G113" s="38"/>
      <c r="H113" s="38"/>
      <c r="I113" s="38"/>
    </row>
    <row r="114" spans="2:9" ht="12.75" customHeight="1" x14ac:dyDescent="0.25">
      <c r="B114" s="38"/>
      <c r="C114" s="38"/>
      <c r="D114" s="38"/>
      <c r="E114" s="38"/>
      <c r="F114" s="38"/>
      <c r="G114" s="38"/>
      <c r="H114" s="38"/>
      <c r="I114" s="38"/>
    </row>
    <row r="115" spans="2:9" ht="12.75" customHeight="1" x14ac:dyDescent="0.25">
      <c r="B115" s="38"/>
      <c r="C115" s="38"/>
      <c r="D115" s="38"/>
      <c r="E115" s="38"/>
      <c r="F115" s="38"/>
      <c r="G115" s="38"/>
      <c r="H115" s="38"/>
      <c r="I115" s="38"/>
    </row>
    <row r="116" spans="2:9" ht="12.75" customHeight="1" x14ac:dyDescent="0.25">
      <c r="B116" s="38"/>
      <c r="C116" s="38"/>
      <c r="D116" s="38"/>
      <c r="E116" s="38"/>
      <c r="F116" s="38"/>
      <c r="G116" s="38"/>
      <c r="H116" s="38"/>
      <c r="I116" s="38"/>
    </row>
    <row r="117" spans="2:9" ht="12.75" customHeight="1" x14ac:dyDescent="0.25">
      <c r="B117" s="38"/>
      <c r="C117" s="38"/>
      <c r="D117" s="38"/>
      <c r="E117" s="38"/>
      <c r="F117" s="38"/>
      <c r="G117" s="38"/>
      <c r="H117" s="38"/>
      <c r="I117" s="38"/>
    </row>
    <row r="118" spans="2:9" ht="12.75" customHeight="1" x14ac:dyDescent="0.25">
      <c r="B118" s="38"/>
      <c r="C118" s="38"/>
      <c r="D118" s="38"/>
      <c r="E118" s="38"/>
      <c r="F118" s="38"/>
      <c r="G118" s="38"/>
      <c r="H118" s="38"/>
      <c r="I118" s="38"/>
    </row>
    <row r="119" spans="2:9" ht="12.75" customHeight="1" x14ac:dyDescent="0.25">
      <c r="B119" s="38"/>
      <c r="C119" s="38"/>
      <c r="D119" s="38"/>
      <c r="E119" s="38"/>
      <c r="F119" s="38"/>
      <c r="G119" s="38"/>
      <c r="H119" s="38"/>
      <c r="I119" s="38"/>
    </row>
    <row r="120" spans="2:9" ht="12.75" customHeight="1" x14ac:dyDescent="0.25">
      <c r="B120" s="38"/>
      <c r="C120" s="38"/>
      <c r="D120" s="38"/>
      <c r="E120" s="38"/>
      <c r="F120" s="38"/>
      <c r="G120" s="38"/>
      <c r="H120" s="38"/>
      <c r="I120" s="38"/>
    </row>
    <row r="121" spans="2:9" ht="12.75" customHeight="1" x14ac:dyDescent="0.25">
      <c r="B121" s="38"/>
      <c r="C121" s="38"/>
      <c r="D121" s="38"/>
      <c r="E121" s="38"/>
      <c r="F121" s="38"/>
      <c r="G121" s="38"/>
      <c r="H121" s="38"/>
      <c r="I121" s="38"/>
    </row>
    <row r="122" spans="2:9" ht="12.75" customHeight="1" x14ac:dyDescent="0.25">
      <c r="B122" s="38"/>
      <c r="C122" s="38"/>
      <c r="D122" s="38"/>
      <c r="E122" s="38"/>
      <c r="F122" s="38"/>
      <c r="G122" s="38"/>
      <c r="H122" s="38"/>
      <c r="I122" s="38"/>
    </row>
    <row r="123" spans="2:9" ht="12.75" customHeight="1" x14ac:dyDescent="0.25">
      <c r="B123" s="38"/>
      <c r="C123" s="38"/>
      <c r="D123" s="38"/>
      <c r="E123" s="38"/>
      <c r="F123" s="38"/>
      <c r="G123" s="38"/>
      <c r="H123" s="38"/>
      <c r="I123" s="38"/>
    </row>
    <row r="124" spans="2:9" ht="12.75" customHeight="1" x14ac:dyDescent="0.25">
      <c r="B124" s="38"/>
      <c r="C124" s="38"/>
      <c r="D124" s="38"/>
      <c r="E124" s="38"/>
      <c r="F124" s="38"/>
      <c r="G124" s="38"/>
      <c r="H124" s="38"/>
      <c r="I124" s="38"/>
    </row>
    <row r="125" spans="2:9" ht="12.75" customHeight="1" x14ac:dyDescent="0.25">
      <c r="B125" s="38"/>
      <c r="C125" s="38"/>
      <c r="D125" s="38"/>
      <c r="E125" s="38"/>
      <c r="F125" s="38"/>
      <c r="G125" s="38"/>
      <c r="H125" s="38"/>
      <c r="I125" s="38"/>
    </row>
    <row r="126" spans="2:9" ht="12.75" customHeight="1" x14ac:dyDescent="0.25">
      <c r="B126" s="38"/>
      <c r="C126" s="38"/>
      <c r="D126" s="38"/>
      <c r="E126" s="38"/>
      <c r="F126" s="38"/>
      <c r="G126" s="38"/>
      <c r="H126" s="38"/>
      <c r="I126" s="38"/>
    </row>
    <row r="127" spans="2:9" ht="12.75" customHeight="1" x14ac:dyDescent="0.25">
      <c r="B127" s="38"/>
      <c r="C127" s="38"/>
      <c r="D127" s="38"/>
      <c r="E127" s="38"/>
      <c r="F127" s="38"/>
      <c r="G127" s="38"/>
      <c r="H127" s="38"/>
      <c r="I127" s="38"/>
    </row>
    <row r="128" spans="2:9" ht="12.75" customHeight="1" x14ac:dyDescent="0.25">
      <c r="B128" s="38"/>
      <c r="C128" s="38"/>
      <c r="D128" s="38"/>
      <c r="E128" s="38"/>
      <c r="F128" s="38"/>
      <c r="G128" s="38"/>
      <c r="H128" s="38"/>
      <c r="I128" s="38"/>
    </row>
    <row r="129" spans="2:9" ht="12.75" customHeight="1" x14ac:dyDescent="0.25">
      <c r="B129" s="38"/>
      <c r="C129" s="38"/>
      <c r="D129" s="38"/>
      <c r="E129" s="38"/>
      <c r="F129" s="38"/>
      <c r="G129" s="38"/>
      <c r="H129" s="38"/>
      <c r="I129" s="38"/>
    </row>
    <row r="130" spans="2:9" ht="12.75" customHeight="1" x14ac:dyDescent="0.25">
      <c r="B130" s="38"/>
      <c r="C130" s="38"/>
      <c r="D130" s="38"/>
      <c r="E130" s="38"/>
      <c r="F130" s="38"/>
      <c r="G130" s="38"/>
      <c r="H130" s="38"/>
      <c r="I130" s="38"/>
    </row>
    <row r="131" spans="2:9" ht="12.75" customHeight="1" x14ac:dyDescent="0.25">
      <c r="B131" s="38"/>
      <c r="C131" s="38"/>
      <c r="D131" s="38"/>
      <c r="E131" s="38"/>
      <c r="F131" s="38"/>
      <c r="G131" s="38"/>
      <c r="H131" s="38"/>
      <c r="I131" s="38"/>
    </row>
    <row r="132" spans="2:9" ht="12.75" customHeight="1" x14ac:dyDescent="0.25">
      <c r="B132" s="38"/>
      <c r="C132" s="38"/>
      <c r="D132" s="38"/>
      <c r="E132" s="38"/>
      <c r="F132" s="38"/>
      <c r="G132" s="38"/>
      <c r="H132" s="38"/>
      <c r="I132" s="38"/>
    </row>
    <row r="133" spans="2:9" ht="12.75" customHeight="1" x14ac:dyDescent="0.25">
      <c r="B133" s="38"/>
      <c r="C133" s="38"/>
      <c r="D133" s="38"/>
      <c r="E133" s="38"/>
      <c r="F133" s="38"/>
      <c r="G133" s="38"/>
      <c r="H133" s="38"/>
      <c r="I133" s="38"/>
    </row>
    <row r="134" spans="2:9" ht="12.75" customHeight="1" x14ac:dyDescent="0.25">
      <c r="B134" s="38"/>
      <c r="C134" s="38"/>
      <c r="D134" s="38"/>
      <c r="E134" s="38"/>
      <c r="F134" s="38"/>
      <c r="G134" s="38"/>
      <c r="H134" s="38"/>
      <c r="I134" s="38"/>
    </row>
    <row r="135" spans="2:9" ht="12.75" customHeight="1" x14ac:dyDescent="0.25">
      <c r="B135" s="38"/>
      <c r="C135" s="38"/>
      <c r="D135" s="38"/>
      <c r="E135" s="38"/>
      <c r="F135" s="38"/>
      <c r="G135" s="38"/>
      <c r="H135" s="38"/>
      <c r="I135" s="38"/>
    </row>
    <row r="136" spans="2:9" ht="12.75" customHeight="1" x14ac:dyDescent="0.25">
      <c r="B136" s="38"/>
      <c r="C136" s="38"/>
      <c r="D136" s="38"/>
      <c r="E136" s="38"/>
      <c r="F136" s="38"/>
      <c r="G136" s="38"/>
      <c r="H136" s="38"/>
      <c r="I136" s="38"/>
    </row>
    <row r="137" spans="2:9" ht="12.75" customHeight="1" x14ac:dyDescent="0.25">
      <c r="B137" s="38"/>
      <c r="C137" s="38"/>
      <c r="D137" s="38"/>
      <c r="E137" s="38"/>
      <c r="F137" s="38"/>
      <c r="G137" s="38"/>
      <c r="H137" s="38"/>
      <c r="I137" s="38"/>
    </row>
    <row r="138" spans="2:9" ht="12.75" customHeight="1" x14ac:dyDescent="0.25">
      <c r="B138" s="38"/>
      <c r="C138" s="38"/>
      <c r="D138" s="38"/>
      <c r="E138" s="38"/>
      <c r="F138" s="38"/>
      <c r="G138" s="38"/>
      <c r="H138" s="38"/>
      <c r="I138" s="38"/>
    </row>
    <row r="139" spans="2:9" ht="12.75" customHeight="1" x14ac:dyDescent="0.25">
      <c r="B139" s="38"/>
      <c r="C139" s="38"/>
      <c r="D139" s="38"/>
      <c r="E139" s="38"/>
      <c r="F139" s="38"/>
      <c r="G139" s="38"/>
      <c r="H139" s="38"/>
      <c r="I139" s="38"/>
    </row>
    <row r="140" spans="2:9" ht="12.75" customHeight="1" x14ac:dyDescent="0.25">
      <c r="B140" s="38"/>
      <c r="C140" s="38"/>
      <c r="D140" s="38"/>
      <c r="E140" s="38"/>
      <c r="F140" s="38"/>
      <c r="G140" s="38"/>
      <c r="H140" s="38"/>
      <c r="I140" s="38"/>
    </row>
    <row r="141" spans="2:9" ht="12.75" customHeight="1" x14ac:dyDescent="0.25">
      <c r="B141" s="38"/>
      <c r="C141" s="38"/>
      <c r="D141" s="38"/>
      <c r="E141" s="38"/>
      <c r="F141" s="38"/>
      <c r="G141" s="38"/>
      <c r="H141" s="38"/>
      <c r="I141" s="38"/>
    </row>
    <row r="142" spans="2:9" ht="12.75" customHeight="1" x14ac:dyDescent="0.25">
      <c r="B142" s="38"/>
      <c r="C142" s="38"/>
      <c r="D142" s="38"/>
      <c r="E142" s="38"/>
      <c r="F142" s="38"/>
      <c r="G142" s="38"/>
      <c r="H142" s="38"/>
      <c r="I142" s="38"/>
    </row>
    <row r="143" spans="2:9" ht="12.75" customHeight="1" x14ac:dyDescent="0.25">
      <c r="B143" s="38"/>
      <c r="C143" s="38"/>
      <c r="D143" s="38"/>
      <c r="E143" s="38"/>
      <c r="F143" s="38"/>
      <c r="G143" s="38"/>
      <c r="H143" s="38"/>
      <c r="I143" s="38"/>
    </row>
    <row r="144" spans="2:9" ht="12.75" customHeight="1" x14ac:dyDescent="0.25">
      <c r="B144" s="38"/>
      <c r="C144" s="38"/>
      <c r="D144" s="38"/>
      <c r="E144" s="38"/>
      <c r="F144" s="38"/>
      <c r="G144" s="38"/>
      <c r="H144" s="38"/>
      <c r="I144" s="38"/>
    </row>
    <row r="145" spans="2:9" ht="12.75" customHeight="1" x14ac:dyDescent="0.25">
      <c r="B145" s="38"/>
      <c r="C145" s="38"/>
      <c r="D145" s="38"/>
      <c r="E145" s="38"/>
      <c r="F145" s="38"/>
      <c r="G145" s="38"/>
      <c r="H145" s="38"/>
      <c r="I145" s="38"/>
    </row>
    <row r="146" spans="2:9" ht="12.75" customHeight="1" x14ac:dyDescent="0.25">
      <c r="B146" s="38"/>
      <c r="C146" s="38"/>
      <c r="D146" s="38"/>
      <c r="E146" s="38"/>
      <c r="F146" s="38"/>
      <c r="G146" s="38"/>
      <c r="H146" s="38"/>
      <c r="I146" s="38"/>
    </row>
    <row r="147" spans="2:9" ht="12.75" customHeight="1" x14ac:dyDescent="0.25">
      <c r="B147" s="38"/>
      <c r="C147" s="38"/>
      <c r="D147" s="38"/>
      <c r="E147" s="38"/>
      <c r="F147" s="38"/>
      <c r="G147" s="38"/>
      <c r="H147" s="38"/>
      <c r="I147" s="38"/>
    </row>
    <row r="148" spans="2:9" ht="12.75" customHeight="1" x14ac:dyDescent="0.25">
      <c r="B148" s="38"/>
      <c r="C148" s="38"/>
      <c r="D148" s="38"/>
      <c r="E148" s="38"/>
      <c r="F148" s="38"/>
      <c r="G148" s="38"/>
      <c r="H148" s="38"/>
      <c r="I148" s="38"/>
    </row>
    <row r="149" spans="2:9" ht="12.75" customHeight="1" x14ac:dyDescent="0.25">
      <c r="B149" s="38"/>
      <c r="C149" s="38"/>
      <c r="D149" s="38"/>
      <c r="E149" s="38"/>
      <c r="F149" s="38"/>
      <c r="G149" s="38"/>
      <c r="H149" s="38"/>
      <c r="I149" s="38"/>
    </row>
    <row r="150" spans="2:9" ht="12.75" customHeight="1" x14ac:dyDescent="0.25">
      <c r="B150" s="38"/>
      <c r="C150" s="38"/>
      <c r="D150" s="38"/>
      <c r="E150" s="38"/>
      <c r="F150" s="38"/>
      <c r="G150" s="38"/>
      <c r="H150" s="38"/>
      <c r="I150" s="38"/>
    </row>
    <row r="151" spans="2:9" ht="12.75" customHeight="1" x14ac:dyDescent="0.25">
      <c r="B151" s="38"/>
      <c r="C151" s="38"/>
      <c r="D151" s="38"/>
      <c r="E151" s="38"/>
      <c r="F151" s="38"/>
      <c r="G151" s="38"/>
      <c r="H151" s="38"/>
      <c r="I151" s="38"/>
    </row>
    <row r="152" spans="2:9" ht="12.75" customHeight="1" x14ac:dyDescent="0.25">
      <c r="B152" s="38"/>
      <c r="C152" s="38"/>
      <c r="D152" s="38"/>
      <c r="E152" s="38"/>
      <c r="F152" s="38"/>
      <c r="G152" s="38"/>
      <c r="H152" s="38"/>
      <c r="I152" s="38"/>
    </row>
    <row r="153" spans="2:9" ht="12.75" customHeight="1" x14ac:dyDescent="0.25">
      <c r="B153" s="38"/>
      <c r="C153" s="38"/>
      <c r="D153" s="38"/>
      <c r="E153" s="38"/>
      <c r="F153" s="38"/>
      <c r="G153" s="38"/>
      <c r="H153" s="38"/>
      <c r="I153" s="38"/>
    </row>
    <row r="154" spans="2:9" ht="12.75" customHeight="1" x14ac:dyDescent="0.25">
      <c r="B154" s="38"/>
      <c r="C154" s="38"/>
      <c r="D154" s="38"/>
      <c r="E154" s="38"/>
      <c r="F154" s="38"/>
      <c r="G154" s="38"/>
      <c r="H154" s="38"/>
      <c r="I154" s="38"/>
    </row>
    <row r="155" spans="2:9" ht="12.75" customHeight="1" x14ac:dyDescent="0.25">
      <c r="B155" s="38"/>
      <c r="C155" s="38"/>
      <c r="D155" s="38"/>
      <c r="E155" s="38"/>
      <c r="F155" s="38"/>
      <c r="G155" s="38"/>
      <c r="H155" s="38"/>
      <c r="I155" s="38"/>
    </row>
    <row r="156" spans="2:9" ht="12.75" customHeight="1" x14ac:dyDescent="0.25">
      <c r="B156" s="38"/>
      <c r="C156" s="38"/>
      <c r="D156" s="38"/>
      <c r="E156" s="38"/>
      <c r="F156" s="38"/>
      <c r="G156" s="38"/>
      <c r="H156" s="38"/>
      <c r="I156" s="38"/>
    </row>
    <row r="157" spans="2:9" ht="12.75" customHeight="1" x14ac:dyDescent="0.25">
      <c r="B157" s="38"/>
      <c r="C157" s="38"/>
      <c r="D157" s="38"/>
      <c r="E157" s="38"/>
      <c r="F157" s="38"/>
      <c r="G157" s="38"/>
      <c r="H157" s="38"/>
      <c r="I157" s="38"/>
    </row>
    <row r="158" spans="2:9" ht="12.75" customHeight="1" x14ac:dyDescent="0.25">
      <c r="B158" s="38"/>
      <c r="C158" s="38"/>
      <c r="D158" s="38"/>
      <c r="E158" s="38"/>
      <c r="F158" s="38"/>
      <c r="G158" s="38"/>
      <c r="H158" s="38"/>
      <c r="I158" s="38"/>
    </row>
    <row r="159" spans="2:9" ht="12.75" customHeight="1" x14ac:dyDescent="0.25">
      <c r="B159" s="38"/>
      <c r="C159" s="38"/>
      <c r="D159" s="38"/>
      <c r="E159" s="38"/>
      <c r="F159" s="38"/>
      <c r="G159" s="38"/>
      <c r="H159" s="38"/>
      <c r="I159" s="38"/>
    </row>
    <row r="160" spans="2:9" ht="12.75" customHeight="1" x14ac:dyDescent="0.25">
      <c r="B160" s="38"/>
      <c r="C160" s="38"/>
      <c r="D160" s="38"/>
      <c r="E160" s="38"/>
      <c r="F160" s="38"/>
      <c r="G160" s="38"/>
      <c r="H160" s="38"/>
      <c r="I160" s="38"/>
    </row>
    <row r="161" spans="2:9" ht="12.75" customHeight="1" x14ac:dyDescent="0.25">
      <c r="B161" s="38"/>
      <c r="C161" s="38"/>
      <c r="D161" s="38"/>
      <c r="E161" s="38"/>
      <c r="F161" s="38"/>
      <c r="G161" s="38"/>
      <c r="H161" s="38"/>
      <c r="I161" s="38"/>
    </row>
    <row r="162" spans="2:9" ht="12.75" customHeight="1" x14ac:dyDescent="0.25">
      <c r="B162" s="38"/>
      <c r="C162" s="38"/>
      <c r="D162" s="38"/>
      <c r="E162" s="38"/>
      <c r="F162" s="38"/>
      <c r="G162" s="38"/>
      <c r="H162" s="38"/>
      <c r="I162" s="38"/>
    </row>
    <row r="163" spans="2:9" ht="12.75" customHeight="1" x14ac:dyDescent="0.25">
      <c r="B163" s="38"/>
      <c r="C163" s="38"/>
      <c r="D163" s="38"/>
      <c r="E163" s="38"/>
      <c r="F163" s="38"/>
      <c r="G163" s="38"/>
      <c r="H163" s="38"/>
      <c r="I163" s="38"/>
    </row>
    <row r="164" spans="2:9" ht="12.75" customHeight="1" x14ac:dyDescent="0.25">
      <c r="B164" s="38"/>
      <c r="C164" s="38"/>
      <c r="D164" s="38"/>
      <c r="E164" s="38"/>
      <c r="F164" s="38"/>
      <c r="G164" s="38"/>
      <c r="H164" s="38"/>
      <c r="I164" s="38"/>
    </row>
    <row r="165" spans="2:9" ht="12.75" customHeight="1" x14ac:dyDescent="0.25">
      <c r="B165" s="38"/>
      <c r="C165" s="38"/>
      <c r="D165" s="38"/>
      <c r="E165" s="38"/>
      <c r="F165" s="38"/>
      <c r="G165" s="38"/>
      <c r="H165" s="38"/>
      <c r="I165" s="38"/>
    </row>
    <row r="166" spans="2:9" ht="12.75" customHeight="1" x14ac:dyDescent="0.25">
      <c r="B166" s="38"/>
      <c r="C166" s="38"/>
      <c r="D166" s="38"/>
      <c r="E166" s="38"/>
      <c r="F166" s="38"/>
      <c r="G166" s="38"/>
      <c r="H166" s="38"/>
      <c r="I166" s="38"/>
    </row>
    <row r="167" spans="2:9" ht="12.75" customHeight="1" x14ac:dyDescent="0.25">
      <c r="B167" s="38"/>
      <c r="C167" s="38"/>
      <c r="D167" s="38"/>
      <c r="E167" s="38"/>
      <c r="F167" s="38"/>
      <c r="G167" s="38"/>
      <c r="H167" s="38"/>
      <c r="I167" s="38"/>
    </row>
    <row r="168" spans="2:9" ht="12.75" customHeight="1" x14ac:dyDescent="0.25">
      <c r="B168" s="38"/>
      <c r="C168" s="38"/>
      <c r="D168" s="38"/>
      <c r="E168" s="38"/>
      <c r="F168" s="38"/>
      <c r="G168" s="38"/>
      <c r="H168" s="38"/>
      <c r="I168" s="38"/>
    </row>
    <row r="169" spans="2:9" ht="12.75" customHeight="1" x14ac:dyDescent="0.25">
      <c r="B169" s="38"/>
      <c r="C169" s="38"/>
      <c r="D169" s="38"/>
      <c r="E169" s="38"/>
      <c r="F169" s="38"/>
      <c r="G169" s="38"/>
      <c r="H169" s="38"/>
      <c r="I169" s="38"/>
    </row>
    <row r="170" spans="2:9" ht="12.75" customHeight="1" x14ac:dyDescent="0.25">
      <c r="B170" s="38"/>
      <c r="C170" s="38"/>
      <c r="D170" s="38"/>
      <c r="E170" s="38"/>
      <c r="F170" s="38"/>
      <c r="G170" s="38"/>
      <c r="H170" s="38"/>
      <c r="I170" s="38"/>
    </row>
    <row r="171" spans="2:9" ht="12.75" customHeight="1" x14ac:dyDescent="0.25">
      <c r="B171" s="38"/>
      <c r="C171" s="38"/>
      <c r="D171" s="38"/>
      <c r="E171" s="38"/>
      <c r="F171" s="38"/>
      <c r="G171" s="38"/>
      <c r="H171" s="38"/>
      <c r="I171" s="38"/>
    </row>
    <row r="172" spans="2:9" ht="12.75" customHeight="1" x14ac:dyDescent="0.25">
      <c r="B172" s="38"/>
      <c r="C172" s="38"/>
      <c r="D172" s="38"/>
      <c r="E172" s="38"/>
      <c r="F172" s="38"/>
      <c r="G172" s="38"/>
      <c r="H172" s="38"/>
      <c r="I172" s="38"/>
    </row>
    <row r="173" spans="2:9" ht="12.75" customHeight="1" x14ac:dyDescent="0.25">
      <c r="B173" s="38"/>
      <c r="C173" s="38"/>
      <c r="D173" s="38"/>
      <c r="E173" s="38"/>
      <c r="F173" s="38"/>
      <c r="G173" s="38"/>
      <c r="H173" s="38"/>
      <c r="I173" s="38"/>
    </row>
    <row r="174" spans="2:9" ht="12.75" customHeight="1" x14ac:dyDescent="0.25">
      <c r="B174" s="38"/>
      <c r="C174" s="38"/>
      <c r="D174" s="38"/>
      <c r="E174" s="38"/>
      <c r="F174" s="38"/>
      <c r="G174" s="38"/>
      <c r="H174" s="38"/>
      <c r="I174" s="38"/>
    </row>
    <row r="175" spans="2:9" ht="12.75" customHeight="1" x14ac:dyDescent="0.25">
      <c r="B175" s="38"/>
      <c r="C175" s="38"/>
      <c r="D175" s="38"/>
      <c r="E175" s="38"/>
      <c r="F175" s="38"/>
      <c r="G175" s="38"/>
      <c r="H175" s="38"/>
      <c r="I175" s="38"/>
    </row>
    <row r="176" spans="2:9" ht="12.75" customHeight="1" x14ac:dyDescent="0.25">
      <c r="B176" s="38"/>
      <c r="C176" s="38"/>
      <c r="D176" s="38"/>
      <c r="E176" s="38"/>
      <c r="F176" s="38"/>
      <c r="G176" s="38"/>
      <c r="H176" s="38"/>
      <c r="I176" s="38"/>
    </row>
    <row r="177" spans="2:9" ht="12.75" customHeight="1" x14ac:dyDescent="0.25">
      <c r="B177" s="38"/>
      <c r="C177" s="38"/>
      <c r="D177" s="38"/>
      <c r="E177" s="38"/>
      <c r="F177" s="38"/>
      <c r="G177" s="38"/>
      <c r="H177" s="38"/>
      <c r="I177" s="38"/>
    </row>
    <row r="178" spans="2:9" ht="12.75" customHeight="1" x14ac:dyDescent="0.25">
      <c r="B178" s="38"/>
      <c r="C178" s="38"/>
      <c r="D178" s="38"/>
      <c r="E178" s="38"/>
      <c r="F178" s="38"/>
      <c r="G178" s="38"/>
      <c r="H178" s="38"/>
      <c r="I178" s="38"/>
    </row>
    <row r="179" spans="2:9" ht="12.75" customHeight="1" x14ac:dyDescent="0.25">
      <c r="B179" s="38"/>
      <c r="C179" s="38"/>
      <c r="D179" s="38"/>
      <c r="E179" s="38"/>
      <c r="F179" s="38"/>
      <c r="G179" s="38"/>
      <c r="H179" s="38"/>
      <c r="I179" s="38"/>
    </row>
    <row r="180" spans="2:9" ht="12.75" customHeight="1" x14ac:dyDescent="0.25">
      <c r="B180" s="38"/>
      <c r="C180" s="38"/>
      <c r="D180" s="38"/>
      <c r="E180" s="38"/>
      <c r="F180" s="38"/>
      <c r="G180" s="38"/>
      <c r="H180" s="38"/>
      <c r="I180" s="38"/>
    </row>
    <row r="181" spans="2:9" ht="12.75" customHeight="1" x14ac:dyDescent="0.25">
      <c r="B181" s="38"/>
      <c r="C181" s="38"/>
      <c r="D181" s="38"/>
      <c r="E181" s="38"/>
      <c r="F181" s="38"/>
      <c r="G181" s="38"/>
      <c r="H181" s="38"/>
      <c r="I181" s="38"/>
    </row>
    <row r="182" spans="2:9" ht="12.75" customHeight="1" x14ac:dyDescent="0.25">
      <c r="B182" s="38"/>
      <c r="C182" s="38"/>
      <c r="D182" s="38"/>
      <c r="E182" s="38"/>
      <c r="F182" s="38"/>
      <c r="G182" s="38"/>
      <c r="H182" s="38"/>
      <c r="I182" s="38"/>
    </row>
    <row r="183" spans="2:9" ht="12.75" customHeight="1" x14ac:dyDescent="0.25">
      <c r="B183" s="38"/>
      <c r="C183" s="38"/>
      <c r="D183" s="38"/>
      <c r="E183" s="38"/>
      <c r="F183" s="38"/>
      <c r="G183" s="38"/>
      <c r="H183" s="38"/>
      <c r="I183" s="38"/>
    </row>
    <row r="184" spans="2:9" ht="12.75" customHeight="1" x14ac:dyDescent="0.25">
      <c r="B184" s="38"/>
      <c r="C184" s="38"/>
      <c r="D184" s="38"/>
      <c r="E184" s="38"/>
      <c r="F184" s="38"/>
      <c r="G184" s="38"/>
      <c r="H184" s="38"/>
      <c r="I184" s="38"/>
    </row>
    <row r="185" spans="2:9" ht="12.75" customHeight="1" x14ac:dyDescent="0.25">
      <c r="B185" s="38"/>
      <c r="C185" s="38"/>
      <c r="D185" s="38"/>
      <c r="E185" s="38"/>
      <c r="F185" s="38"/>
      <c r="G185" s="38"/>
      <c r="H185" s="38"/>
      <c r="I185" s="38"/>
    </row>
    <row r="186" spans="2:9" ht="12.75" customHeight="1" x14ac:dyDescent="0.25">
      <c r="B186" s="38"/>
      <c r="C186" s="38"/>
      <c r="D186" s="38"/>
      <c r="E186" s="38"/>
      <c r="F186" s="38"/>
      <c r="G186" s="38"/>
      <c r="H186" s="38"/>
      <c r="I186" s="38"/>
    </row>
    <row r="187" spans="2:9" ht="12.75" customHeight="1" x14ac:dyDescent="0.25">
      <c r="B187" s="38"/>
      <c r="C187" s="38"/>
      <c r="D187" s="38"/>
      <c r="E187" s="38"/>
      <c r="F187" s="38"/>
      <c r="G187" s="38"/>
      <c r="H187" s="38"/>
      <c r="I187" s="38"/>
    </row>
    <row r="188" spans="2:9" ht="12.75" customHeight="1" x14ac:dyDescent="0.25">
      <c r="B188" s="38"/>
      <c r="C188" s="38"/>
      <c r="D188" s="38"/>
      <c r="E188" s="38"/>
      <c r="F188" s="38"/>
      <c r="G188" s="38"/>
      <c r="H188" s="38"/>
      <c r="I188" s="38"/>
    </row>
    <row r="189" spans="2:9" ht="12.75" customHeight="1" x14ac:dyDescent="0.25">
      <c r="B189" s="38"/>
      <c r="C189" s="38"/>
      <c r="D189" s="38"/>
      <c r="E189" s="38"/>
      <c r="F189" s="38"/>
      <c r="G189" s="38"/>
      <c r="H189" s="38"/>
      <c r="I189" s="38"/>
    </row>
    <row r="190" spans="2:9" ht="12.75" customHeight="1" x14ac:dyDescent="0.25">
      <c r="B190" s="38"/>
      <c r="C190" s="38"/>
      <c r="D190" s="38"/>
      <c r="E190" s="38"/>
      <c r="F190" s="38"/>
      <c r="G190" s="38"/>
      <c r="H190" s="38"/>
      <c r="I190" s="38"/>
    </row>
    <row r="191" spans="2:9" ht="12.75" customHeight="1" x14ac:dyDescent="0.25">
      <c r="B191" s="38"/>
      <c r="C191" s="38"/>
      <c r="D191" s="38"/>
      <c r="E191" s="38"/>
      <c r="F191" s="38"/>
      <c r="G191" s="38"/>
      <c r="H191" s="38"/>
      <c r="I191" s="38"/>
    </row>
    <row r="192" spans="2:9" ht="12.75" customHeight="1" x14ac:dyDescent="0.25">
      <c r="B192" s="38"/>
      <c r="C192" s="38"/>
      <c r="D192" s="38"/>
      <c r="E192" s="38"/>
      <c r="F192" s="38"/>
      <c r="G192" s="38"/>
      <c r="H192" s="38"/>
      <c r="I192" s="38"/>
    </row>
    <row r="193" spans="2:9" ht="12.75" customHeight="1" x14ac:dyDescent="0.25">
      <c r="B193" s="38"/>
      <c r="C193" s="38"/>
      <c r="D193" s="38"/>
      <c r="E193" s="38"/>
      <c r="F193" s="38"/>
      <c r="G193" s="38"/>
      <c r="H193" s="38"/>
      <c r="I193" s="38"/>
    </row>
    <row r="194" spans="2:9" ht="12.75" customHeight="1" x14ac:dyDescent="0.25">
      <c r="B194" s="38"/>
      <c r="C194" s="38"/>
      <c r="D194" s="38"/>
      <c r="E194" s="38"/>
      <c r="F194" s="38"/>
      <c r="G194" s="38"/>
      <c r="H194" s="38"/>
      <c r="I194" s="38"/>
    </row>
    <row r="195" spans="2:9" ht="12.75" customHeight="1" x14ac:dyDescent="0.25">
      <c r="B195" s="38"/>
      <c r="C195" s="38"/>
      <c r="D195" s="38"/>
      <c r="E195" s="38"/>
      <c r="F195" s="38"/>
      <c r="G195" s="38"/>
      <c r="H195" s="38"/>
      <c r="I195" s="38"/>
    </row>
    <row r="196" spans="2:9" ht="12.75" customHeight="1" x14ac:dyDescent="0.25">
      <c r="B196" s="38"/>
      <c r="C196" s="38"/>
      <c r="D196" s="38"/>
      <c r="E196" s="38"/>
      <c r="F196" s="38"/>
      <c r="G196" s="38"/>
      <c r="H196" s="38"/>
      <c r="I196" s="38"/>
    </row>
    <row r="197" spans="2:9" ht="12.75" customHeight="1" x14ac:dyDescent="0.25">
      <c r="B197" s="38"/>
      <c r="C197" s="38"/>
      <c r="D197" s="38"/>
      <c r="E197" s="38"/>
      <c r="F197" s="38"/>
      <c r="G197" s="38"/>
      <c r="H197" s="38"/>
      <c r="I197" s="38"/>
    </row>
    <row r="198" spans="2:9" ht="12.75" customHeight="1" x14ac:dyDescent="0.25">
      <c r="B198" s="38"/>
      <c r="C198" s="38"/>
      <c r="D198" s="38"/>
      <c r="E198" s="38"/>
      <c r="F198" s="38"/>
      <c r="G198" s="38"/>
      <c r="H198" s="38"/>
      <c r="I198" s="38"/>
    </row>
    <row r="199" spans="2:9" ht="12.75" customHeight="1" x14ac:dyDescent="0.25">
      <c r="B199" s="38"/>
      <c r="C199" s="38"/>
      <c r="D199" s="38"/>
      <c r="E199" s="38"/>
      <c r="F199" s="38"/>
      <c r="G199" s="38"/>
      <c r="H199" s="38"/>
      <c r="I199" s="38"/>
    </row>
    <row r="200" spans="2:9" ht="12.75" customHeight="1" x14ac:dyDescent="0.25">
      <c r="B200" s="38"/>
      <c r="C200" s="38"/>
      <c r="D200" s="38"/>
      <c r="E200" s="38"/>
      <c r="F200" s="38"/>
      <c r="G200" s="38"/>
      <c r="H200" s="38"/>
      <c r="I200" s="38"/>
    </row>
    <row r="201" spans="2:9" ht="12.75" customHeight="1" x14ac:dyDescent="0.25">
      <c r="B201" s="38"/>
      <c r="C201" s="38"/>
      <c r="D201" s="38"/>
      <c r="E201" s="38"/>
      <c r="F201" s="38"/>
      <c r="G201" s="38"/>
      <c r="H201" s="38"/>
      <c r="I201" s="38"/>
    </row>
    <row r="202" spans="2:9" ht="12.75" customHeight="1" x14ac:dyDescent="0.25">
      <c r="B202" s="38"/>
      <c r="C202" s="38"/>
      <c r="D202" s="38"/>
      <c r="E202" s="38"/>
      <c r="F202" s="38"/>
      <c r="G202" s="38"/>
      <c r="H202" s="38"/>
      <c r="I202" s="38"/>
    </row>
    <row r="203" spans="2:9" ht="12.75" customHeight="1" x14ac:dyDescent="0.25">
      <c r="B203" s="38"/>
      <c r="C203" s="38"/>
      <c r="D203" s="38"/>
      <c r="E203" s="38"/>
      <c r="F203" s="38"/>
      <c r="G203" s="38"/>
      <c r="H203" s="38"/>
      <c r="I203" s="38"/>
    </row>
    <row r="204" spans="2:9" ht="12.75" customHeight="1" x14ac:dyDescent="0.25">
      <c r="B204" s="38"/>
      <c r="C204" s="38"/>
      <c r="D204" s="38"/>
      <c r="E204" s="38"/>
      <c r="F204" s="38"/>
      <c r="G204" s="38"/>
      <c r="H204" s="38"/>
      <c r="I204" s="38"/>
    </row>
    <row r="205" spans="2:9" ht="12.75" customHeight="1" x14ac:dyDescent="0.25">
      <c r="B205" s="38"/>
      <c r="C205" s="38"/>
      <c r="D205" s="38"/>
      <c r="E205" s="38"/>
      <c r="F205" s="38"/>
      <c r="G205" s="38"/>
      <c r="H205" s="38"/>
      <c r="I205" s="38"/>
    </row>
    <row r="206" spans="2:9" ht="12.75" customHeight="1" x14ac:dyDescent="0.25">
      <c r="B206" s="38"/>
      <c r="C206" s="38"/>
      <c r="D206" s="38"/>
      <c r="E206" s="38"/>
      <c r="F206" s="38"/>
      <c r="G206" s="38"/>
      <c r="H206" s="38"/>
      <c r="I206" s="38"/>
    </row>
    <row r="207" spans="2:9" ht="12.75" customHeight="1" x14ac:dyDescent="0.25">
      <c r="B207" s="38"/>
      <c r="C207" s="38"/>
      <c r="D207" s="38"/>
      <c r="E207" s="38"/>
      <c r="F207" s="38"/>
      <c r="G207" s="38"/>
      <c r="H207" s="38"/>
      <c r="I207" s="38"/>
    </row>
    <row r="208" spans="2:9" ht="12.75" customHeight="1" x14ac:dyDescent="0.25">
      <c r="B208" s="38"/>
      <c r="C208" s="38"/>
      <c r="D208" s="38"/>
      <c r="E208" s="38"/>
      <c r="F208" s="38"/>
      <c r="G208" s="38"/>
      <c r="H208" s="38"/>
      <c r="I208" s="38"/>
    </row>
    <row r="209" spans="2:9" ht="12.75" customHeight="1" x14ac:dyDescent="0.25">
      <c r="B209" s="38"/>
      <c r="C209" s="38"/>
      <c r="D209" s="38"/>
      <c r="E209" s="38"/>
      <c r="F209" s="38"/>
      <c r="G209" s="38"/>
      <c r="H209" s="38"/>
      <c r="I209" s="38"/>
    </row>
    <row r="210" spans="2:9" ht="12.75" customHeight="1" x14ac:dyDescent="0.25">
      <c r="B210" s="38"/>
      <c r="C210" s="38"/>
      <c r="D210" s="38"/>
      <c r="E210" s="38"/>
      <c r="F210" s="38"/>
      <c r="G210" s="38"/>
      <c r="H210" s="38"/>
      <c r="I210" s="38"/>
    </row>
    <row r="211" spans="2:9" ht="12.75" customHeight="1" x14ac:dyDescent="0.25">
      <c r="B211" s="38"/>
      <c r="C211" s="38"/>
      <c r="D211" s="38"/>
      <c r="E211" s="38"/>
      <c r="F211" s="38"/>
      <c r="G211" s="38"/>
      <c r="H211" s="38"/>
      <c r="I211" s="38"/>
    </row>
    <row r="212" spans="2:9" ht="12.75" customHeight="1" x14ac:dyDescent="0.25">
      <c r="B212" s="38"/>
      <c r="C212" s="38"/>
      <c r="D212" s="38"/>
      <c r="E212" s="38"/>
      <c r="F212" s="38"/>
      <c r="G212" s="38"/>
      <c r="H212" s="38"/>
      <c r="I212" s="38"/>
    </row>
    <row r="213" spans="2:9" ht="12.75" customHeight="1" x14ac:dyDescent="0.25">
      <c r="B213" s="38"/>
      <c r="C213" s="38"/>
      <c r="D213" s="38"/>
      <c r="E213" s="38"/>
      <c r="F213" s="38"/>
      <c r="G213" s="38"/>
      <c r="H213" s="38"/>
      <c r="I213" s="38"/>
    </row>
    <row r="214" spans="2:9" ht="12.75" customHeight="1" x14ac:dyDescent="0.25">
      <c r="B214" s="38"/>
      <c r="C214" s="38"/>
      <c r="D214" s="38"/>
      <c r="E214" s="38"/>
      <c r="F214" s="38"/>
      <c r="G214" s="38"/>
      <c r="H214" s="38"/>
      <c r="I214" s="38"/>
    </row>
    <row r="215" spans="2:9" ht="12.75" customHeight="1" x14ac:dyDescent="0.25">
      <c r="B215" s="38"/>
      <c r="C215" s="38"/>
      <c r="D215" s="38"/>
      <c r="E215" s="38"/>
      <c r="F215" s="38"/>
      <c r="G215" s="38"/>
      <c r="H215" s="38"/>
      <c r="I215" s="38"/>
    </row>
    <row r="216" spans="2:9" ht="12.75" customHeight="1" x14ac:dyDescent="0.25">
      <c r="B216" s="38"/>
      <c r="C216" s="38"/>
      <c r="D216" s="38"/>
      <c r="E216" s="38"/>
      <c r="F216" s="38"/>
      <c r="G216" s="38"/>
      <c r="H216" s="38"/>
      <c r="I216" s="38"/>
    </row>
    <row r="217" spans="2:9" ht="12.75" customHeight="1" x14ac:dyDescent="0.25">
      <c r="B217" s="38"/>
      <c r="C217" s="38"/>
      <c r="D217" s="38"/>
      <c r="E217" s="38"/>
      <c r="F217" s="38"/>
      <c r="G217" s="38"/>
      <c r="H217" s="38"/>
      <c r="I217" s="38"/>
    </row>
    <row r="218" spans="2:9" ht="12.75" customHeight="1" x14ac:dyDescent="0.25">
      <c r="B218" s="38"/>
      <c r="C218" s="38"/>
      <c r="D218" s="38"/>
      <c r="E218" s="38"/>
      <c r="F218" s="38"/>
      <c r="G218" s="38"/>
      <c r="H218" s="38"/>
      <c r="I218" s="38"/>
    </row>
    <row r="219" spans="2:9" ht="12.75" customHeight="1" x14ac:dyDescent="0.25">
      <c r="B219" s="38"/>
      <c r="C219" s="38"/>
      <c r="D219" s="38"/>
      <c r="E219" s="38"/>
      <c r="F219" s="38"/>
      <c r="G219" s="38"/>
      <c r="H219" s="38"/>
      <c r="I219" s="38"/>
    </row>
    <row r="220" spans="2:9" ht="12.75" customHeight="1" x14ac:dyDescent="0.25">
      <c r="B220" s="38"/>
      <c r="C220" s="38"/>
      <c r="D220" s="38"/>
      <c r="E220" s="38"/>
      <c r="F220" s="38"/>
      <c r="G220" s="38"/>
      <c r="H220" s="38"/>
      <c r="I220" s="38"/>
    </row>
    <row r="221" spans="2:9" ht="12.75" customHeight="1" x14ac:dyDescent="0.25">
      <c r="B221" s="38"/>
      <c r="C221" s="38"/>
      <c r="D221" s="38"/>
      <c r="E221" s="38"/>
      <c r="F221" s="38"/>
      <c r="G221" s="38"/>
      <c r="H221" s="38"/>
      <c r="I221" s="38"/>
    </row>
    <row r="222" spans="2:9" ht="12.75" customHeight="1" x14ac:dyDescent="0.25">
      <c r="B222" s="38"/>
      <c r="C222" s="38"/>
      <c r="D222" s="38"/>
      <c r="E222" s="38"/>
      <c r="F222" s="38"/>
      <c r="G222" s="38"/>
      <c r="H222" s="38"/>
      <c r="I222" s="38"/>
    </row>
    <row r="223" spans="2:9" ht="12.75" customHeight="1" x14ac:dyDescent="0.25">
      <c r="B223" s="38"/>
      <c r="C223" s="38"/>
      <c r="D223" s="38"/>
      <c r="E223" s="38"/>
      <c r="F223" s="38"/>
      <c r="G223" s="38"/>
      <c r="H223" s="38"/>
      <c r="I223" s="38"/>
    </row>
    <row r="224" spans="2:9" ht="12.75" customHeight="1" x14ac:dyDescent="0.25">
      <c r="B224" s="38"/>
      <c r="C224" s="38"/>
      <c r="D224" s="38"/>
      <c r="E224" s="38"/>
      <c r="F224" s="38"/>
      <c r="G224" s="38"/>
      <c r="H224" s="38"/>
      <c r="I224" s="38"/>
    </row>
    <row r="225" spans="2:9" ht="12.75" customHeight="1" x14ac:dyDescent="0.25">
      <c r="B225" s="38"/>
      <c r="C225" s="38"/>
      <c r="D225" s="38"/>
      <c r="E225" s="38"/>
      <c r="F225" s="38"/>
      <c r="G225" s="38"/>
      <c r="H225" s="38"/>
      <c r="I225" s="38"/>
    </row>
    <row r="226" spans="2:9" ht="12.75" customHeight="1" x14ac:dyDescent="0.25">
      <c r="B226" s="38"/>
      <c r="C226" s="38"/>
      <c r="D226" s="38"/>
      <c r="E226" s="38"/>
      <c r="F226" s="38"/>
      <c r="G226" s="38"/>
      <c r="H226" s="38"/>
      <c r="I226" s="38"/>
    </row>
    <row r="227" spans="2:9" ht="12.75" customHeight="1" x14ac:dyDescent="0.25">
      <c r="B227" s="38"/>
      <c r="C227" s="38"/>
      <c r="D227" s="38"/>
      <c r="E227" s="38"/>
      <c r="F227" s="38"/>
      <c r="G227" s="38"/>
      <c r="H227" s="38"/>
      <c r="I227" s="38"/>
    </row>
    <row r="228" spans="2:9" ht="12.75" customHeight="1" x14ac:dyDescent="0.25">
      <c r="B228" s="38"/>
      <c r="C228" s="38"/>
      <c r="D228" s="38"/>
      <c r="E228" s="38"/>
      <c r="F228" s="38"/>
      <c r="G228" s="38"/>
      <c r="H228" s="38"/>
      <c r="I228" s="38"/>
    </row>
    <row r="229" spans="2:9" ht="12.75" customHeight="1" x14ac:dyDescent="0.25">
      <c r="B229" s="38"/>
      <c r="C229" s="38"/>
      <c r="D229" s="38"/>
      <c r="E229" s="38"/>
      <c r="F229" s="38"/>
      <c r="G229" s="38"/>
      <c r="H229" s="38"/>
      <c r="I229" s="38"/>
    </row>
    <row r="230" spans="2:9" ht="12.75" customHeight="1" x14ac:dyDescent="0.25">
      <c r="B230" s="38"/>
      <c r="C230" s="38"/>
      <c r="D230" s="38"/>
      <c r="E230" s="38"/>
      <c r="F230" s="38"/>
      <c r="G230" s="38"/>
      <c r="H230" s="38"/>
      <c r="I230" s="38"/>
    </row>
    <row r="231" spans="2:9" ht="12.75" customHeight="1" x14ac:dyDescent="0.25">
      <c r="B231" s="38"/>
      <c r="C231" s="38"/>
      <c r="D231" s="38"/>
      <c r="E231" s="38"/>
      <c r="F231" s="38"/>
      <c r="G231" s="38"/>
      <c r="H231" s="38"/>
      <c r="I231" s="38"/>
    </row>
    <row r="232" spans="2:9" ht="12.75" customHeight="1" x14ac:dyDescent="0.25">
      <c r="B232" s="38"/>
      <c r="C232" s="38"/>
      <c r="D232" s="38"/>
      <c r="E232" s="38"/>
      <c r="F232" s="38"/>
      <c r="G232" s="38"/>
      <c r="H232" s="38"/>
      <c r="I232" s="38"/>
    </row>
    <row r="233" spans="2:9" ht="12.75" customHeight="1" x14ac:dyDescent="0.25">
      <c r="B233" s="38"/>
      <c r="C233" s="38"/>
      <c r="D233" s="38"/>
      <c r="E233" s="38"/>
      <c r="F233" s="38"/>
      <c r="G233" s="38"/>
      <c r="H233" s="38"/>
      <c r="I233" s="38"/>
    </row>
    <row r="234" spans="2:9" ht="12.75" customHeight="1" x14ac:dyDescent="0.25">
      <c r="B234" s="38"/>
      <c r="C234" s="38"/>
      <c r="D234" s="38"/>
      <c r="E234" s="38"/>
      <c r="F234" s="38"/>
      <c r="G234" s="38"/>
      <c r="H234" s="38"/>
      <c r="I234" s="38"/>
    </row>
    <row r="235" spans="2:9" ht="12.75" customHeight="1" x14ac:dyDescent="0.25">
      <c r="B235" s="38"/>
      <c r="C235" s="38"/>
      <c r="D235" s="38"/>
      <c r="E235" s="38"/>
      <c r="F235" s="38"/>
      <c r="G235" s="38"/>
      <c r="H235" s="38"/>
      <c r="I235" s="38"/>
    </row>
    <row r="236" spans="2:9" ht="12.75" customHeight="1" x14ac:dyDescent="0.25">
      <c r="B236" s="38"/>
      <c r="C236" s="38"/>
      <c r="D236" s="38"/>
      <c r="E236" s="38"/>
      <c r="F236" s="38"/>
      <c r="G236" s="38"/>
      <c r="H236" s="38"/>
      <c r="I236" s="38"/>
    </row>
    <row r="237" spans="2:9" ht="12.75" customHeight="1" x14ac:dyDescent="0.25">
      <c r="B237" s="38"/>
      <c r="C237" s="38"/>
      <c r="D237" s="38"/>
      <c r="E237" s="38"/>
      <c r="F237" s="38"/>
      <c r="G237" s="38"/>
      <c r="H237" s="38"/>
      <c r="I237" s="38"/>
    </row>
    <row r="238" spans="2:9" ht="12.75" customHeight="1" x14ac:dyDescent="0.25">
      <c r="B238" s="38"/>
      <c r="C238" s="38"/>
      <c r="D238" s="38"/>
      <c r="E238" s="38"/>
      <c r="F238" s="38"/>
      <c r="G238" s="38"/>
      <c r="H238" s="38"/>
      <c r="I238" s="38"/>
    </row>
    <row r="239" spans="2:9" ht="12.75" customHeight="1" x14ac:dyDescent="0.25">
      <c r="B239" s="38"/>
      <c r="C239" s="38"/>
      <c r="D239" s="38"/>
      <c r="E239" s="38"/>
      <c r="F239" s="38"/>
      <c r="G239" s="38"/>
      <c r="H239" s="38"/>
      <c r="I239" s="38"/>
    </row>
    <row r="240" spans="2:9" ht="12.75" customHeight="1" x14ac:dyDescent="0.25">
      <c r="B240" s="38"/>
      <c r="C240" s="38"/>
      <c r="D240" s="38"/>
      <c r="E240" s="38"/>
      <c r="F240" s="38"/>
      <c r="G240" s="38"/>
      <c r="H240" s="38"/>
      <c r="I240" s="38"/>
    </row>
    <row r="241" spans="2:9" ht="12.75" customHeight="1" x14ac:dyDescent="0.25">
      <c r="B241" s="38"/>
      <c r="C241" s="38"/>
      <c r="D241" s="38"/>
      <c r="E241" s="38"/>
      <c r="F241" s="38"/>
      <c r="G241" s="38"/>
      <c r="H241" s="38"/>
      <c r="I241" s="38"/>
    </row>
    <row r="242" spans="2:9" ht="12.75" customHeight="1" x14ac:dyDescent="0.25">
      <c r="B242" s="38"/>
      <c r="C242" s="38"/>
      <c r="D242" s="38"/>
      <c r="E242" s="38"/>
      <c r="F242" s="38"/>
      <c r="G242" s="38"/>
      <c r="H242" s="38"/>
      <c r="I242" s="38"/>
    </row>
    <row r="243" spans="2:9" ht="12.75" customHeight="1" x14ac:dyDescent="0.25">
      <c r="B243" s="38"/>
      <c r="C243" s="38"/>
      <c r="D243" s="38"/>
      <c r="E243" s="38"/>
      <c r="F243" s="38"/>
      <c r="G243" s="38"/>
      <c r="H243" s="38"/>
      <c r="I243" s="38"/>
    </row>
    <row r="244" spans="2:9" ht="15.75" customHeight="1" x14ac:dyDescent="0.25"/>
    <row r="245" spans="2:9" ht="15.75" customHeight="1" x14ac:dyDescent="0.25"/>
    <row r="246" spans="2:9" ht="15.75" customHeight="1" x14ac:dyDescent="0.25"/>
    <row r="247" spans="2:9" ht="15.75" customHeight="1" x14ac:dyDescent="0.25"/>
    <row r="248" spans="2:9" ht="15.75" customHeight="1" x14ac:dyDescent="0.25"/>
    <row r="249" spans="2:9" ht="15.75" customHeight="1" x14ac:dyDescent="0.25"/>
    <row r="250" spans="2:9" ht="15.75" customHeight="1" x14ac:dyDescent="0.25"/>
    <row r="251" spans="2:9" ht="15.75" customHeight="1" x14ac:dyDescent="0.25"/>
    <row r="252" spans="2:9" ht="15.75" customHeight="1" x14ac:dyDescent="0.25"/>
    <row r="253" spans="2:9" ht="15.75" customHeight="1" x14ac:dyDescent="0.25"/>
    <row r="254" spans="2:9" ht="15.75" customHeight="1" x14ac:dyDescent="0.25"/>
    <row r="255" spans="2:9" ht="15.75" customHeight="1" x14ac:dyDescent="0.25"/>
    <row r="256" spans="2:9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3" right="0.25" top="0.25" bottom="0.3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000"/>
  <sheetViews>
    <sheetView workbookViewId="0"/>
  </sheetViews>
  <sheetFormatPr defaultColWidth="14.44140625" defaultRowHeight="15" customHeight="1" x14ac:dyDescent="0.25"/>
  <cols>
    <col min="1" max="1" width="34.44140625" customWidth="1"/>
    <col min="2" max="2" width="16.33203125" customWidth="1"/>
    <col min="3" max="3" width="13.109375" customWidth="1"/>
    <col min="4" max="4" width="13.6640625" customWidth="1"/>
    <col min="5" max="5" width="13" customWidth="1"/>
    <col min="6" max="6" width="13.109375" customWidth="1"/>
    <col min="7" max="7" width="12.6640625" customWidth="1"/>
    <col min="8" max="8" width="11.88671875" customWidth="1"/>
    <col min="9" max="9" width="15.33203125" customWidth="1"/>
  </cols>
  <sheetData>
    <row r="1" spans="1:9" ht="12.75" customHeight="1" x14ac:dyDescent="0.25">
      <c r="A1" s="36" t="s">
        <v>94</v>
      </c>
      <c r="B1" s="37"/>
      <c r="C1" s="38"/>
      <c r="D1" s="38"/>
      <c r="E1" s="38"/>
      <c r="F1" s="38"/>
      <c r="G1" s="38"/>
      <c r="H1" s="38"/>
      <c r="I1" s="38"/>
    </row>
    <row r="2" spans="1:9" ht="12.75" customHeight="1" x14ac:dyDescent="0.25">
      <c r="B2" s="38"/>
      <c r="C2" s="38"/>
      <c r="D2" s="38"/>
      <c r="E2" s="38"/>
      <c r="F2" s="38"/>
      <c r="G2" s="38"/>
      <c r="H2" s="38"/>
      <c r="I2" s="38"/>
    </row>
    <row r="3" spans="1:9" ht="12.75" customHeight="1" x14ac:dyDescent="0.25">
      <c r="B3" s="38"/>
      <c r="C3" s="38"/>
      <c r="D3" s="38"/>
      <c r="E3" s="38"/>
      <c r="F3" s="38"/>
      <c r="G3" s="38"/>
      <c r="H3" s="38"/>
      <c r="I3" s="38"/>
    </row>
    <row r="4" spans="1:9" ht="12.75" customHeight="1" x14ac:dyDescent="0.3">
      <c r="A4" s="39" t="s">
        <v>95</v>
      </c>
      <c r="B4" s="38"/>
      <c r="C4" s="38"/>
      <c r="D4" s="38"/>
      <c r="E4" s="38"/>
      <c r="F4" s="38">
        <v>27496.76</v>
      </c>
      <c r="G4" s="38"/>
      <c r="H4" s="38"/>
      <c r="I4" s="38"/>
    </row>
    <row r="5" spans="1:9" ht="12.75" customHeight="1" x14ac:dyDescent="0.25">
      <c r="B5" s="38"/>
      <c r="C5" s="37" t="s">
        <v>96</v>
      </c>
      <c r="D5" s="37"/>
      <c r="E5" s="37">
        <f>F4/3</f>
        <v>9165.5866666666661</v>
      </c>
      <c r="F5" s="38"/>
      <c r="G5" s="38"/>
      <c r="H5" s="38"/>
      <c r="I5" s="38"/>
    </row>
    <row r="6" spans="1:9" ht="12.75" customHeight="1" x14ac:dyDescent="0.25">
      <c r="B6" s="38"/>
      <c r="C6" s="37" t="s">
        <v>97</v>
      </c>
      <c r="D6" s="37"/>
      <c r="E6" s="37">
        <f>F4/3*2</f>
        <v>18331.173333333332</v>
      </c>
      <c r="F6" s="38"/>
      <c r="G6" s="38"/>
      <c r="H6" s="38"/>
      <c r="I6" s="38"/>
    </row>
    <row r="7" spans="1:9" ht="12.75" customHeight="1" x14ac:dyDescent="0.25">
      <c r="B7" s="38"/>
      <c r="C7" s="38"/>
      <c r="D7" s="38"/>
      <c r="E7" s="38"/>
      <c r="F7" s="38"/>
      <c r="G7" s="38"/>
      <c r="H7" s="38"/>
      <c r="I7" s="38"/>
    </row>
    <row r="8" spans="1:9" ht="12.75" customHeight="1" x14ac:dyDescent="0.3">
      <c r="A8" s="39" t="s">
        <v>8</v>
      </c>
      <c r="B8" s="38"/>
      <c r="C8" s="38"/>
      <c r="D8" s="38"/>
      <c r="E8" s="38"/>
      <c r="F8" s="38">
        <f>E9+E10</f>
        <v>4180</v>
      </c>
      <c r="G8" s="38"/>
      <c r="H8" s="38"/>
      <c r="I8" s="38"/>
    </row>
    <row r="9" spans="1:9" ht="12.75" customHeight="1" x14ac:dyDescent="0.25">
      <c r="B9" s="38"/>
      <c r="C9" s="38">
        <v>29</v>
      </c>
      <c r="D9" s="38">
        <v>100</v>
      </c>
      <c r="E9" s="38">
        <f>C9*D9</f>
        <v>2900</v>
      </c>
      <c r="F9" s="38"/>
      <c r="G9" s="38"/>
      <c r="H9" s="38">
        <f>E9+E10</f>
        <v>4180</v>
      </c>
      <c r="I9" s="38" t="s">
        <v>128</v>
      </c>
    </row>
    <row r="10" spans="1:9" ht="12.75" customHeight="1" x14ac:dyDescent="0.25">
      <c r="B10" s="38"/>
      <c r="C10" s="38">
        <v>18</v>
      </c>
      <c r="D10" s="38">
        <v>316.33999999999997</v>
      </c>
      <c r="E10" s="38">
        <v>1280</v>
      </c>
      <c r="F10" s="38"/>
      <c r="G10" s="38"/>
      <c r="H10" s="38"/>
      <c r="I10" s="38"/>
    </row>
    <row r="11" spans="1:9" ht="12.75" customHeight="1" x14ac:dyDescent="0.25">
      <c r="B11" s="38"/>
      <c r="C11" s="37" t="s">
        <v>96</v>
      </c>
      <c r="D11" s="37"/>
      <c r="E11" s="37">
        <f>F8/3</f>
        <v>1393.3333333333333</v>
      </c>
      <c r="F11" s="38"/>
      <c r="G11" s="38"/>
      <c r="H11" s="38"/>
      <c r="I11" s="38"/>
    </row>
    <row r="12" spans="1:9" ht="12.75" customHeight="1" x14ac:dyDescent="0.25">
      <c r="B12" s="38"/>
      <c r="C12" s="37" t="s">
        <v>97</v>
      </c>
      <c r="D12" s="37"/>
      <c r="E12" s="37">
        <f>F8/3*2</f>
        <v>2786.6666666666665</v>
      </c>
      <c r="F12" s="38"/>
      <c r="G12" s="38"/>
      <c r="H12" s="38"/>
      <c r="I12" s="38"/>
    </row>
    <row r="13" spans="1:9" ht="12.75" customHeight="1" x14ac:dyDescent="0.25">
      <c r="B13" s="38"/>
      <c r="C13" s="38"/>
      <c r="D13" s="38"/>
      <c r="E13" s="38"/>
      <c r="F13" s="38"/>
      <c r="G13" s="38"/>
      <c r="H13" s="38"/>
      <c r="I13" s="38"/>
    </row>
    <row r="14" spans="1:9" ht="12.75" customHeight="1" x14ac:dyDescent="0.25">
      <c r="B14" s="38"/>
      <c r="C14" s="38"/>
      <c r="D14" s="38"/>
      <c r="E14" s="38"/>
      <c r="F14" s="38"/>
      <c r="G14" s="38"/>
      <c r="H14" s="38"/>
      <c r="I14" s="38"/>
    </row>
    <row r="15" spans="1:9" ht="12.75" customHeight="1" x14ac:dyDescent="0.3">
      <c r="A15" s="39" t="s">
        <v>98</v>
      </c>
      <c r="B15" s="38"/>
      <c r="C15" s="38"/>
      <c r="D15" s="38"/>
      <c r="E15" s="38"/>
      <c r="F15" s="38">
        <f>F4+F8</f>
        <v>31676.76</v>
      </c>
      <c r="G15" s="38"/>
      <c r="H15" s="38"/>
      <c r="I15" s="38"/>
    </row>
    <row r="16" spans="1:9" ht="12.75" customHeight="1" x14ac:dyDescent="0.25">
      <c r="B16" s="38"/>
      <c r="C16" s="38"/>
      <c r="D16" s="38"/>
      <c r="E16" s="38"/>
      <c r="F16" s="38"/>
      <c r="G16" s="38"/>
      <c r="H16" s="38"/>
      <c r="I16" s="38"/>
    </row>
    <row r="17" spans="1:9" ht="12.75" customHeight="1" x14ac:dyDescent="0.25">
      <c r="A17" s="36" t="s">
        <v>129</v>
      </c>
      <c r="B17" s="37"/>
      <c r="C17" s="38"/>
      <c r="D17" s="38"/>
      <c r="E17" s="38"/>
      <c r="F17" s="38"/>
      <c r="G17" s="38"/>
      <c r="H17" s="38"/>
      <c r="I17" s="38"/>
    </row>
    <row r="18" spans="1:9" ht="12.75" customHeight="1" x14ac:dyDescent="0.25">
      <c r="A18" s="36" t="s">
        <v>130</v>
      </c>
      <c r="B18" s="37"/>
      <c r="C18" s="38"/>
      <c r="D18" s="38"/>
      <c r="E18" s="38"/>
      <c r="F18" s="38"/>
      <c r="G18" s="38"/>
      <c r="H18" s="38"/>
      <c r="I18" s="38"/>
    </row>
    <row r="19" spans="1:9" ht="12.75" customHeight="1" x14ac:dyDescent="0.25">
      <c r="B19" s="38"/>
      <c r="C19" s="38"/>
      <c r="D19" s="38"/>
      <c r="E19" s="38"/>
      <c r="F19" s="38"/>
      <c r="G19" s="38"/>
      <c r="H19" s="38"/>
      <c r="I19" s="38"/>
    </row>
    <row r="20" spans="1:9" ht="12.75" customHeight="1" x14ac:dyDescent="0.25">
      <c r="A20" s="40" t="s">
        <v>16</v>
      </c>
      <c r="B20" s="41" t="s">
        <v>17</v>
      </c>
      <c r="C20" s="41" t="s">
        <v>101</v>
      </c>
      <c r="D20" s="41" t="s">
        <v>102</v>
      </c>
      <c r="E20" s="41" t="s">
        <v>103</v>
      </c>
      <c r="F20" s="41" t="s">
        <v>104</v>
      </c>
      <c r="G20" s="41" t="s">
        <v>105</v>
      </c>
      <c r="H20" s="41" t="s">
        <v>106</v>
      </c>
      <c r="I20" s="42" t="s">
        <v>24</v>
      </c>
    </row>
    <row r="21" spans="1:9" ht="12.75" customHeight="1" x14ac:dyDescent="0.25">
      <c r="A21" s="43" t="s">
        <v>107</v>
      </c>
      <c r="B21" s="37"/>
      <c r="C21" s="38"/>
      <c r="D21" s="38">
        <f>E11/3</f>
        <v>464.4444444444444</v>
      </c>
      <c r="E21" s="38"/>
      <c r="F21" s="38">
        <f>E11/3</f>
        <v>464.4444444444444</v>
      </c>
      <c r="G21" s="38">
        <f>E11/3</f>
        <v>464.4444444444444</v>
      </c>
      <c r="H21" s="38">
        <v>0</v>
      </c>
      <c r="I21" s="44">
        <f t="shared" ref="I21:I25" si="0">C21+D21+E21+F21+G21+H21</f>
        <v>1393.3333333333333</v>
      </c>
    </row>
    <row r="22" spans="1:9" ht="12.75" customHeight="1" x14ac:dyDescent="0.25">
      <c r="A22" s="43" t="s">
        <v>108</v>
      </c>
      <c r="B22" s="37"/>
      <c r="C22" s="38"/>
      <c r="D22" s="38">
        <f>1200-D21</f>
        <v>735.55555555555566</v>
      </c>
      <c r="E22" s="38"/>
      <c r="F22" s="38">
        <f t="shared" ref="F22:G22" si="1">1200-F21</f>
        <v>735.55555555555566</v>
      </c>
      <c r="G22" s="38">
        <f t="shared" si="1"/>
        <v>735.55555555555566</v>
      </c>
      <c r="H22" s="38">
        <v>0</v>
      </c>
      <c r="I22" s="44">
        <f t="shared" si="0"/>
        <v>2206.666666666667</v>
      </c>
    </row>
    <row r="23" spans="1:9" ht="12.75" customHeight="1" x14ac:dyDescent="0.25">
      <c r="A23" s="43" t="s">
        <v>109</v>
      </c>
      <c r="B23" s="38"/>
      <c r="C23" s="38"/>
      <c r="D23" s="38"/>
      <c r="E23" s="38"/>
      <c r="F23" s="38"/>
      <c r="G23" s="38">
        <v>300</v>
      </c>
      <c r="H23" s="38"/>
      <c r="I23" s="44">
        <f t="shared" si="0"/>
        <v>300</v>
      </c>
    </row>
    <row r="24" spans="1:9" ht="12.75" customHeight="1" x14ac:dyDescent="0.25">
      <c r="A24" s="45"/>
      <c r="B24" s="38"/>
      <c r="C24" s="38"/>
      <c r="D24" s="38"/>
      <c r="E24" s="38"/>
      <c r="F24" s="38"/>
      <c r="G24" s="38"/>
      <c r="H24" s="38"/>
      <c r="I24" s="44">
        <f t="shared" si="0"/>
        <v>0</v>
      </c>
    </row>
    <row r="25" spans="1:9" ht="12.75" customHeight="1" x14ac:dyDescent="0.25">
      <c r="A25" s="45"/>
      <c r="B25" s="38"/>
      <c r="C25" s="38"/>
      <c r="D25" s="38"/>
      <c r="E25" s="38"/>
      <c r="F25" s="38"/>
      <c r="G25" s="38"/>
      <c r="H25" s="38"/>
      <c r="I25" s="44">
        <f t="shared" si="0"/>
        <v>0</v>
      </c>
    </row>
    <row r="26" spans="1:9" ht="12.75" customHeight="1" x14ac:dyDescent="0.25">
      <c r="A26" s="43" t="s">
        <v>24</v>
      </c>
      <c r="B26" s="37"/>
      <c r="C26" s="38">
        <f t="shared" ref="C26:H26" si="2">SUM(C21:C25)</f>
        <v>0</v>
      </c>
      <c r="D26" s="38">
        <f t="shared" si="2"/>
        <v>1200</v>
      </c>
      <c r="E26" s="38">
        <f t="shared" si="2"/>
        <v>0</v>
      </c>
      <c r="F26" s="38">
        <f t="shared" si="2"/>
        <v>1200</v>
      </c>
      <c r="G26" s="38">
        <f t="shared" si="2"/>
        <v>1500</v>
      </c>
      <c r="H26" s="38">
        <f t="shared" si="2"/>
        <v>0</v>
      </c>
      <c r="I26" s="44">
        <f>I21+I22+I23+I24+I25</f>
        <v>3900</v>
      </c>
    </row>
    <row r="27" spans="1:9" ht="12.75" customHeight="1" x14ac:dyDescent="0.25">
      <c r="A27" s="46"/>
      <c r="B27" s="47"/>
      <c r="C27" s="47"/>
      <c r="D27" s="47"/>
      <c r="E27" s="47"/>
      <c r="F27" s="47"/>
      <c r="G27" s="48" t="s">
        <v>26</v>
      </c>
      <c r="H27" s="48">
        <f>E11-I21</f>
        <v>0</v>
      </c>
      <c r="I27" s="49"/>
    </row>
    <row r="28" spans="1:9" ht="12.75" customHeight="1" x14ac:dyDescent="0.25">
      <c r="A28" s="50"/>
      <c r="B28" s="51"/>
      <c r="C28" s="51"/>
      <c r="D28" s="51"/>
      <c r="E28" s="51"/>
      <c r="F28" s="51"/>
      <c r="G28" s="52" t="s">
        <v>27</v>
      </c>
      <c r="H28" s="52">
        <f>E5-I22-I23-I24-I25</f>
        <v>6658.9199999999992</v>
      </c>
      <c r="I28" s="53"/>
    </row>
    <row r="29" spans="1:9" ht="12.75" customHeight="1" x14ac:dyDescent="0.25">
      <c r="B29" s="38"/>
      <c r="C29" s="38"/>
      <c r="D29" s="38"/>
      <c r="E29" s="38"/>
      <c r="F29" s="38"/>
      <c r="G29" s="38"/>
      <c r="H29" s="38"/>
      <c r="I29" s="38"/>
    </row>
    <row r="30" spans="1:9" ht="12.75" customHeight="1" x14ac:dyDescent="0.25">
      <c r="A30" s="40" t="s">
        <v>28</v>
      </c>
      <c r="B30" s="41" t="s">
        <v>17</v>
      </c>
      <c r="C30" s="41" t="s">
        <v>110</v>
      </c>
      <c r="D30" s="41" t="s">
        <v>111</v>
      </c>
      <c r="E30" s="41" t="s">
        <v>112</v>
      </c>
      <c r="F30" s="41" t="s">
        <v>113</v>
      </c>
      <c r="G30" s="41" t="s">
        <v>114</v>
      </c>
      <c r="H30" s="41" t="s">
        <v>115</v>
      </c>
      <c r="I30" s="42" t="s">
        <v>24</v>
      </c>
    </row>
    <row r="31" spans="1:9" ht="12.75" customHeight="1" x14ac:dyDescent="0.25">
      <c r="A31" s="43" t="s">
        <v>116</v>
      </c>
      <c r="B31" s="37"/>
      <c r="C31" s="38">
        <f>E12/11*4</f>
        <v>1013.3333333333333</v>
      </c>
      <c r="D31" s="38">
        <f>E12/11</f>
        <v>253.33333333333331</v>
      </c>
      <c r="E31" s="38">
        <f>E12/11</f>
        <v>253.33333333333331</v>
      </c>
      <c r="F31" s="38">
        <f>E12/11*2</f>
        <v>506.66666666666663</v>
      </c>
      <c r="G31" s="38">
        <f>E12/11</f>
        <v>253.33333333333331</v>
      </c>
      <c r="H31" s="38">
        <f>E12/11*2</f>
        <v>506.66666666666663</v>
      </c>
      <c r="I31" s="44">
        <f t="shared" ref="I31:I37" si="3">C31+D31+E31+F31+G31+H31</f>
        <v>2786.6666666666665</v>
      </c>
    </row>
    <row r="32" spans="1:9" ht="12.75" customHeight="1" x14ac:dyDescent="0.25">
      <c r="A32" s="43" t="s">
        <v>117</v>
      </c>
      <c r="B32" s="37"/>
      <c r="C32" s="38">
        <f>600*4-C31</f>
        <v>1386.6666666666667</v>
      </c>
      <c r="D32" s="38">
        <f t="shared" ref="D32:E32" si="4">600-D31</f>
        <v>346.66666666666669</v>
      </c>
      <c r="E32" s="38">
        <f t="shared" si="4"/>
        <v>346.66666666666669</v>
      </c>
      <c r="F32" s="38">
        <f>600*2-F31</f>
        <v>693.33333333333337</v>
      </c>
      <c r="G32" s="38">
        <f>600-G31</f>
        <v>346.66666666666669</v>
      </c>
      <c r="H32" s="38">
        <f>600*2-H31</f>
        <v>693.33333333333337</v>
      </c>
      <c r="I32" s="44">
        <f t="shared" si="3"/>
        <v>3813.3333333333335</v>
      </c>
    </row>
    <row r="33" spans="1:9" ht="12.75" customHeight="1" x14ac:dyDescent="0.25">
      <c r="A33" s="43" t="s">
        <v>118</v>
      </c>
      <c r="B33" s="37">
        <v>600</v>
      </c>
      <c r="C33" s="38">
        <f>600*7</f>
        <v>4200</v>
      </c>
      <c r="D33" s="38"/>
      <c r="E33" s="38"/>
      <c r="F33" s="38"/>
      <c r="G33" s="38"/>
      <c r="H33" s="38"/>
      <c r="I33" s="44">
        <f t="shared" si="3"/>
        <v>4200</v>
      </c>
    </row>
    <row r="34" spans="1:9" ht="12.75" customHeight="1" x14ac:dyDescent="0.25">
      <c r="A34" s="43" t="s">
        <v>119</v>
      </c>
      <c r="B34" s="37">
        <v>250</v>
      </c>
      <c r="C34" s="38">
        <v>250</v>
      </c>
      <c r="D34" s="38"/>
      <c r="E34" s="38"/>
      <c r="F34" s="38"/>
      <c r="G34" s="38"/>
      <c r="H34" s="38"/>
      <c r="I34" s="44">
        <f t="shared" si="3"/>
        <v>250</v>
      </c>
    </row>
    <row r="35" spans="1:9" ht="12.75" customHeight="1" x14ac:dyDescent="0.25">
      <c r="A35" s="43" t="s">
        <v>120</v>
      </c>
      <c r="B35" s="37">
        <v>600</v>
      </c>
      <c r="C35" s="38">
        <v>0</v>
      </c>
      <c r="D35" s="38">
        <f>2*600</f>
        <v>1200</v>
      </c>
      <c r="E35" s="38">
        <f>4*600</f>
        <v>2400</v>
      </c>
      <c r="F35" s="38"/>
      <c r="G35" s="38"/>
      <c r="H35" s="38"/>
      <c r="I35" s="44">
        <f t="shared" si="3"/>
        <v>3600</v>
      </c>
    </row>
    <row r="36" spans="1:9" ht="12.75" customHeight="1" x14ac:dyDescent="0.25">
      <c r="A36" s="43" t="s">
        <v>121</v>
      </c>
      <c r="B36" s="37">
        <v>400</v>
      </c>
      <c r="C36" s="38"/>
      <c r="D36" s="38"/>
      <c r="E36" s="38"/>
      <c r="F36" s="38">
        <v>1200</v>
      </c>
      <c r="G36" s="38"/>
      <c r="H36" s="38"/>
      <c r="I36" s="44">
        <f t="shared" si="3"/>
        <v>1200</v>
      </c>
    </row>
    <row r="37" spans="1:9" ht="12.75" customHeight="1" x14ac:dyDescent="0.25">
      <c r="A37" s="43" t="s">
        <v>122</v>
      </c>
      <c r="B37" s="37">
        <v>600</v>
      </c>
      <c r="C37" s="38"/>
      <c r="D37" s="38"/>
      <c r="E37" s="38"/>
      <c r="F37" s="38">
        <f t="shared" ref="F37:H37" si="5">600*3</f>
        <v>1800</v>
      </c>
      <c r="G37" s="38">
        <f t="shared" si="5"/>
        <v>1800</v>
      </c>
      <c r="H37" s="38">
        <f t="shared" si="5"/>
        <v>1800</v>
      </c>
      <c r="I37" s="44">
        <f t="shared" si="3"/>
        <v>5400</v>
      </c>
    </row>
    <row r="38" spans="1:9" ht="12.75" customHeight="1" x14ac:dyDescent="0.25">
      <c r="A38" s="43" t="s">
        <v>123</v>
      </c>
      <c r="B38" s="37">
        <v>200</v>
      </c>
      <c r="C38" s="38"/>
      <c r="D38" s="38"/>
      <c r="E38" s="38"/>
      <c r="F38" s="38"/>
      <c r="G38" s="38"/>
      <c r="H38" s="38">
        <f>B38*3</f>
        <v>600</v>
      </c>
      <c r="I38" s="44">
        <f>H38</f>
        <v>600</v>
      </c>
    </row>
    <row r="39" spans="1:9" ht="12.75" customHeight="1" x14ac:dyDescent="0.25">
      <c r="A39" s="43" t="s">
        <v>124</v>
      </c>
      <c r="B39" s="37">
        <v>200</v>
      </c>
      <c r="C39" s="38">
        <f>B39*7</f>
        <v>1400</v>
      </c>
      <c r="D39" s="38"/>
      <c r="E39" s="38"/>
      <c r="F39" s="38"/>
      <c r="G39" s="38"/>
      <c r="H39" s="38">
        <v>0</v>
      </c>
      <c r="I39" s="44">
        <f>C39+D39+E39+F39+G39+H39</f>
        <v>1400</v>
      </c>
    </row>
    <row r="40" spans="1:9" ht="12.75" customHeight="1" x14ac:dyDescent="0.25">
      <c r="A40" s="43" t="s">
        <v>125</v>
      </c>
      <c r="B40" s="37">
        <v>89.2</v>
      </c>
      <c r="C40" s="38"/>
      <c r="D40" s="38"/>
      <c r="E40" s="38">
        <f>B40*4</f>
        <v>356.8</v>
      </c>
      <c r="F40" s="38"/>
      <c r="G40" s="38"/>
      <c r="H40" s="38"/>
      <c r="I40" s="44">
        <f>E40</f>
        <v>356.8</v>
      </c>
    </row>
    <row r="41" spans="1:9" ht="12.75" customHeight="1" x14ac:dyDescent="0.25">
      <c r="A41" s="43" t="s">
        <v>24</v>
      </c>
      <c r="B41" s="37"/>
      <c r="C41" s="38">
        <f t="shared" ref="C41:H41" si="6">SUM(C31:C40)</f>
        <v>8250</v>
      </c>
      <c r="D41" s="38">
        <f t="shared" si="6"/>
        <v>1800</v>
      </c>
      <c r="E41" s="38">
        <f t="shared" si="6"/>
        <v>3356.8</v>
      </c>
      <c r="F41" s="38">
        <f t="shared" si="6"/>
        <v>4200</v>
      </c>
      <c r="G41" s="38">
        <f t="shared" si="6"/>
        <v>2400</v>
      </c>
      <c r="H41" s="38">
        <f t="shared" si="6"/>
        <v>3600</v>
      </c>
      <c r="I41" s="44">
        <f>I31+I32+I33+I34+I35+I36+I37+I38+I39+I40</f>
        <v>23606.799999999999</v>
      </c>
    </row>
    <row r="42" spans="1:9" ht="12.75" customHeight="1" x14ac:dyDescent="0.25">
      <c r="A42" s="46"/>
      <c r="B42" s="47"/>
      <c r="C42" s="47"/>
      <c r="D42" s="47"/>
      <c r="E42" s="47"/>
      <c r="F42" s="47"/>
      <c r="G42" s="48" t="s">
        <v>26</v>
      </c>
      <c r="H42" s="48">
        <f>E12-I31</f>
        <v>0</v>
      </c>
      <c r="I42" s="49"/>
    </row>
    <row r="43" spans="1:9" ht="12.75" customHeight="1" x14ac:dyDescent="0.25">
      <c r="A43" s="50"/>
      <c r="B43" s="51"/>
      <c r="C43" s="51"/>
      <c r="D43" s="51"/>
      <c r="E43" s="51"/>
      <c r="F43" s="51"/>
      <c r="G43" s="52" t="s">
        <v>27</v>
      </c>
      <c r="H43" s="52">
        <f>E6-I32-I33-I34-I35-I36-I37-I38-I39-I40</f>
        <v>-2488.9600000000019</v>
      </c>
      <c r="I43" s="53" t="s">
        <v>42</v>
      </c>
    </row>
    <row r="44" spans="1:9" ht="12.75" customHeight="1" x14ac:dyDescent="0.25">
      <c r="B44" s="38"/>
      <c r="C44" s="38"/>
      <c r="D44" s="38"/>
      <c r="E44" s="38"/>
      <c r="F44" s="38"/>
      <c r="G44" s="38"/>
      <c r="H44" s="38"/>
      <c r="I44" s="38"/>
    </row>
    <row r="45" spans="1:9" ht="12.75" customHeight="1" x14ac:dyDescent="0.3">
      <c r="A45" s="39" t="s">
        <v>131</v>
      </c>
      <c r="B45" s="38"/>
      <c r="C45" s="38"/>
      <c r="D45" s="38"/>
      <c r="E45" s="38"/>
      <c r="F45" s="38"/>
      <c r="G45" s="38"/>
      <c r="H45" s="38"/>
      <c r="I45" s="38"/>
    </row>
    <row r="46" spans="1:9" ht="12.75" customHeight="1" x14ac:dyDescent="0.25">
      <c r="B46" s="38"/>
      <c r="C46" s="38"/>
      <c r="D46" s="38"/>
      <c r="E46" s="38"/>
      <c r="F46" s="38"/>
      <c r="G46" s="38"/>
      <c r="H46" s="38"/>
      <c r="I46" s="38"/>
    </row>
    <row r="47" spans="1:9" ht="12.75" customHeight="1" x14ac:dyDescent="0.25">
      <c r="B47" s="38"/>
      <c r="C47" s="38"/>
      <c r="D47" s="38"/>
      <c r="E47" s="38"/>
      <c r="F47" s="38"/>
      <c r="G47" s="38"/>
      <c r="H47" s="38"/>
      <c r="I47" s="38"/>
    </row>
    <row r="48" spans="1:9" ht="12.75" customHeight="1" x14ac:dyDescent="0.25">
      <c r="B48" s="38"/>
      <c r="C48" s="38"/>
      <c r="D48" s="38"/>
      <c r="E48" s="38"/>
      <c r="F48" s="38"/>
      <c r="G48" s="38"/>
      <c r="H48" s="38"/>
      <c r="I48" s="38"/>
    </row>
    <row r="49" spans="2:9" ht="12.75" customHeight="1" x14ac:dyDescent="0.25">
      <c r="B49" s="38"/>
      <c r="C49" s="38"/>
      <c r="D49" s="38"/>
      <c r="E49" s="38"/>
      <c r="F49" s="38"/>
      <c r="G49" s="38"/>
      <c r="H49" s="38"/>
      <c r="I49" s="38"/>
    </row>
    <row r="50" spans="2:9" ht="12.75" customHeight="1" x14ac:dyDescent="0.25">
      <c r="B50" s="38"/>
      <c r="C50" s="38"/>
      <c r="D50" s="38"/>
      <c r="E50" s="38"/>
      <c r="F50" s="38"/>
      <c r="G50" s="38"/>
      <c r="H50" s="38"/>
      <c r="I50" s="38"/>
    </row>
    <row r="51" spans="2:9" ht="12.75" customHeight="1" x14ac:dyDescent="0.25">
      <c r="B51" s="38"/>
      <c r="C51" s="38"/>
      <c r="D51" s="38"/>
      <c r="E51" s="38"/>
      <c r="F51" s="38"/>
      <c r="G51" s="38"/>
      <c r="H51" s="38"/>
      <c r="I51" s="38"/>
    </row>
    <row r="52" spans="2:9" ht="12.75" customHeight="1" x14ac:dyDescent="0.25">
      <c r="B52" s="38"/>
      <c r="C52" s="38"/>
      <c r="D52" s="38"/>
      <c r="E52" s="38"/>
      <c r="F52" s="38"/>
      <c r="G52" s="38"/>
      <c r="H52" s="38"/>
      <c r="I52" s="38"/>
    </row>
    <row r="53" spans="2:9" ht="12.75" customHeight="1" x14ac:dyDescent="0.25">
      <c r="B53" s="38"/>
      <c r="C53" s="38"/>
      <c r="D53" s="38"/>
      <c r="E53" s="38"/>
      <c r="F53" s="38"/>
      <c r="G53" s="38"/>
      <c r="H53" s="38"/>
      <c r="I53" s="38"/>
    </row>
    <row r="54" spans="2:9" ht="12.75" customHeight="1" x14ac:dyDescent="0.25">
      <c r="B54" s="38"/>
      <c r="C54" s="38"/>
      <c r="D54" s="38"/>
      <c r="E54" s="38"/>
      <c r="F54" s="38"/>
      <c r="G54" s="38"/>
      <c r="H54" s="38"/>
      <c r="I54" s="38"/>
    </row>
    <row r="55" spans="2:9" ht="12.75" customHeight="1" x14ac:dyDescent="0.25">
      <c r="B55" s="38"/>
      <c r="C55" s="38"/>
      <c r="D55" s="38"/>
      <c r="E55" s="38"/>
      <c r="F55" s="38"/>
      <c r="G55" s="38"/>
      <c r="H55" s="38"/>
      <c r="I55" s="38"/>
    </row>
    <row r="56" spans="2:9" ht="12.75" customHeight="1" x14ac:dyDescent="0.25">
      <c r="B56" s="38"/>
      <c r="C56" s="38"/>
      <c r="D56" s="38"/>
      <c r="E56" s="38"/>
      <c r="F56" s="38"/>
      <c r="G56" s="38"/>
      <c r="H56" s="38"/>
      <c r="I56" s="38"/>
    </row>
    <row r="57" spans="2:9" ht="12.75" customHeight="1" x14ac:dyDescent="0.25">
      <c r="B57" s="38"/>
      <c r="C57" s="38"/>
      <c r="D57" s="38"/>
      <c r="E57" s="38"/>
      <c r="F57" s="38"/>
      <c r="G57" s="38"/>
      <c r="H57" s="38"/>
      <c r="I57" s="38"/>
    </row>
    <row r="58" spans="2:9" ht="12.75" customHeight="1" x14ac:dyDescent="0.25">
      <c r="B58" s="38"/>
      <c r="C58" s="38"/>
      <c r="D58" s="38"/>
      <c r="E58" s="38"/>
      <c r="F58" s="38"/>
      <c r="G58" s="38"/>
      <c r="H58" s="38"/>
      <c r="I58" s="38"/>
    </row>
    <row r="59" spans="2:9" ht="12.75" customHeight="1" x14ac:dyDescent="0.25">
      <c r="B59" s="38"/>
      <c r="C59" s="38"/>
      <c r="D59" s="38"/>
      <c r="E59" s="38"/>
      <c r="F59" s="38"/>
      <c r="G59" s="38"/>
      <c r="H59" s="38"/>
      <c r="I59" s="38"/>
    </row>
    <row r="60" spans="2:9" ht="12.75" customHeight="1" x14ac:dyDescent="0.25">
      <c r="B60" s="38"/>
      <c r="C60" s="38"/>
      <c r="D60" s="38"/>
      <c r="E60" s="38"/>
      <c r="F60" s="38"/>
      <c r="G60" s="38"/>
      <c r="H60" s="38"/>
      <c r="I60" s="38"/>
    </row>
    <row r="61" spans="2:9" ht="12.75" customHeight="1" x14ac:dyDescent="0.25">
      <c r="B61" s="38"/>
      <c r="C61" s="38"/>
      <c r="D61" s="38"/>
      <c r="E61" s="38"/>
      <c r="F61" s="38"/>
      <c r="G61" s="38"/>
      <c r="H61" s="38"/>
      <c r="I61" s="38"/>
    </row>
    <row r="62" spans="2:9" ht="12.75" customHeight="1" x14ac:dyDescent="0.25">
      <c r="B62" s="38"/>
      <c r="C62" s="38"/>
      <c r="D62" s="38"/>
      <c r="E62" s="38"/>
      <c r="F62" s="38"/>
      <c r="G62" s="38"/>
      <c r="H62" s="38"/>
      <c r="I62" s="38"/>
    </row>
    <row r="63" spans="2:9" ht="12.75" customHeight="1" x14ac:dyDescent="0.25">
      <c r="B63" s="38"/>
      <c r="C63" s="38"/>
      <c r="D63" s="38"/>
      <c r="E63" s="38"/>
      <c r="F63" s="38"/>
      <c r="G63" s="38"/>
      <c r="H63" s="38"/>
      <c r="I63" s="38"/>
    </row>
    <row r="64" spans="2:9" ht="12.75" customHeight="1" x14ac:dyDescent="0.25">
      <c r="B64" s="38"/>
      <c r="C64" s="38"/>
      <c r="D64" s="38"/>
      <c r="E64" s="38"/>
      <c r="F64" s="38"/>
      <c r="G64" s="38"/>
      <c r="H64" s="38"/>
      <c r="I64" s="38"/>
    </row>
    <row r="65" spans="2:9" ht="12.75" customHeight="1" x14ac:dyDescent="0.25">
      <c r="B65" s="38"/>
      <c r="C65" s="38"/>
      <c r="D65" s="38"/>
      <c r="E65" s="38"/>
      <c r="F65" s="38"/>
      <c r="G65" s="38"/>
      <c r="H65" s="38"/>
      <c r="I65" s="38"/>
    </row>
    <row r="66" spans="2:9" ht="12.75" customHeight="1" x14ac:dyDescent="0.25">
      <c r="B66" s="38"/>
      <c r="C66" s="38"/>
      <c r="D66" s="38"/>
      <c r="E66" s="38"/>
      <c r="F66" s="38"/>
      <c r="G66" s="38"/>
      <c r="H66" s="38"/>
      <c r="I66" s="38"/>
    </row>
    <row r="67" spans="2:9" ht="12.75" customHeight="1" x14ac:dyDescent="0.25">
      <c r="B67" s="38"/>
      <c r="C67" s="38"/>
      <c r="D67" s="38"/>
      <c r="E67" s="38"/>
      <c r="F67" s="38"/>
      <c r="G67" s="38"/>
      <c r="H67" s="38"/>
      <c r="I67" s="38"/>
    </row>
    <row r="68" spans="2:9" ht="12.75" customHeight="1" x14ac:dyDescent="0.25">
      <c r="B68" s="38"/>
      <c r="C68" s="38"/>
      <c r="D68" s="38"/>
      <c r="E68" s="38"/>
      <c r="F68" s="38"/>
      <c r="G68" s="38"/>
      <c r="H68" s="38"/>
      <c r="I68" s="38"/>
    </row>
    <row r="69" spans="2:9" ht="12.75" customHeight="1" x14ac:dyDescent="0.25">
      <c r="B69" s="38"/>
      <c r="C69" s="38"/>
      <c r="D69" s="38"/>
      <c r="E69" s="38"/>
      <c r="F69" s="38"/>
      <c r="G69" s="38"/>
      <c r="H69" s="38"/>
      <c r="I69" s="38"/>
    </row>
    <row r="70" spans="2:9" ht="12.75" customHeight="1" x14ac:dyDescent="0.25">
      <c r="B70" s="38"/>
      <c r="C70" s="38"/>
      <c r="D70" s="38"/>
      <c r="E70" s="38"/>
      <c r="F70" s="38"/>
      <c r="G70" s="38"/>
      <c r="H70" s="38"/>
      <c r="I70" s="38"/>
    </row>
    <row r="71" spans="2:9" ht="12.75" customHeight="1" x14ac:dyDescent="0.25">
      <c r="B71" s="38"/>
      <c r="C71" s="38"/>
      <c r="D71" s="38"/>
      <c r="E71" s="38"/>
      <c r="F71" s="38"/>
      <c r="G71" s="38"/>
      <c r="H71" s="38"/>
      <c r="I71" s="38"/>
    </row>
    <row r="72" spans="2:9" ht="12.75" customHeight="1" x14ac:dyDescent="0.25">
      <c r="B72" s="38"/>
      <c r="C72" s="38"/>
      <c r="D72" s="38"/>
      <c r="E72" s="38"/>
      <c r="F72" s="38"/>
      <c r="G72" s="38"/>
      <c r="H72" s="38"/>
      <c r="I72" s="38"/>
    </row>
    <row r="73" spans="2:9" ht="12.75" customHeight="1" x14ac:dyDescent="0.25">
      <c r="B73" s="38"/>
      <c r="C73" s="38"/>
      <c r="D73" s="38"/>
      <c r="E73" s="38"/>
      <c r="F73" s="38"/>
      <c r="G73" s="38"/>
      <c r="H73" s="38"/>
      <c r="I73" s="38"/>
    </row>
    <row r="74" spans="2:9" ht="12.75" customHeight="1" x14ac:dyDescent="0.25">
      <c r="B74" s="38"/>
      <c r="C74" s="38"/>
      <c r="D74" s="38"/>
      <c r="E74" s="38"/>
      <c r="F74" s="38"/>
      <c r="G74" s="38"/>
      <c r="H74" s="38"/>
      <c r="I74" s="38"/>
    </row>
    <row r="75" spans="2:9" ht="12.75" customHeight="1" x14ac:dyDescent="0.25">
      <c r="B75" s="38"/>
      <c r="C75" s="38"/>
      <c r="D75" s="38"/>
      <c r="E75" s="38"/>
      <c r="F75" s="38"/>
      <c r="G75" s="38"/>
      <c r="H75" s="38"/>
      <c r="I75" s="38"/>
    </row>
    <row r="76" spans="2:9" ht="12.75" customHeight="1" x14ac:dyDescent="0.25">
      <c r="B76" s="38"/>
      <c r="C76" s="38"/>
      <c r="D76" s="38"/>
      <c r="E76" s="38"/>
      <c r="F76" s="38"/>
      <c r="G76" s="38"/>
      <c r="H76" s="38"/>
      <c r="I76" s="38"/>
    </row>
    <row r="77" spans="2:9" ht="12.75" customHeight="1" x14ac:dyDescent="0.25">
      <c r="B77" s="38"/>
      <c r="C77" s="38"/>
      <c r="D77" s="38"/>
      <c r="E77" s="38"/>
      <c r="F77" s="38"/>
      <c r="G77" s="38"/>
      <c r="H77" s="38"/>
      <c r="I77" s="38"/>
    </row>
    <row r="78" spans="2:9" ht="12.75" customHeight="1" x14ac:dyDescent="0.25">
      <c r="B78" s="38"/>
      <c r="C78" s="38"/>
      <c r="D78" s="38"/>
      <c r="E78" s="38"/>
      <c r="F78" s="38"/>
      <c r="G78" s="38"/>
      <c r="H78" s="38"/>
      <c r="I78" s="38"/>
    </row>
    <row r="79" spans="2:9" ht="12.75" customHeight="1" x14ac:dyDescent="0.25">
      <c r="B79" s="38"/>
      <c r="C79" s="38"/>
      <c r="D79" s="38"/>
      <c r="E79" s="38"/>
      <c r="F79" s="38"/>
      <c r="G79" s="38"/>
      <c r="H79" s="38"/>
      <c r="I79" s="38"/>
    </row>
    <row r="80" spans="2:9" ht="12.75" customHeight="1" x14ac:dyDescent="0.25">
      <c r="B80" s="38"/>
      <c r="C80" s="38"/>
      <c r="D80" s="38"/>
      <c r="E80" s="38"/>
      <c r="F80" s="38"/>
      <c r="G80" s="38"/>
      <c r="H80" s="38"/>
      <c r="I80" s="38"/>
    </row>
    <row r="81" spans="2:9" ht="12.75" customHeight="1" x14ac:dyDescent="0.25">
      <c r="B81" s="38"/>
      <c r="C81" s="38"/>
      <c r="D81" s="38"/>
      <c r="E81" s="38"/>
      <c r="F81" s="38"/>
      <c r="G81" s="38"/>
      <c r="H81" s="38"/>
      <c r="I81" s="38"/>
    </row>
    <row r="82" spans="2:9" ht="12.75" customHeight="1" x14ac:dyDescent="0.25">
      <c r="B82" s="38"/>
      <c r="C82" s="38"/>
      <c r="D82" s="38"/>
      <c r="E82" s="38"/>
      <c r="F82" s="38"/>
      <c r="G82" s="38"/>
      <c r="H82" s="38"/>
      <c r="I82" s="38"/>
    </row>
    <row r="83" spans="2:9" ht="12.75" customHeight="1" x14ac:dyDescent="0.25">
      <c r="B83" s="38"/>
      <c r="C83" s="38"/>
      <c r="D83" s="38"/>
      <c r="E83" s="38"/>
      <c r="F83" s="38"/>
      <c r="G83" s="38"/>
      <c r="H83" s="38"/>
      <c r="I83" s="38"/>
    </row>
    <row r="84" spans="2:9" ht="12.75" customHeight="1" x14ac:dyDescent="0.25">
      <c r="B84" s="38"/>
      <c r="C84" s="38"/>
      <c r="D84" s="38"/>
      <c r="E84" s="38"/>
      <c r="F84" s="38"/>
      <c r="G84" s="38"/>
      <c r="H84" s="38"/>
      <c r="I84" s="38"/>
    </row>
    <row r="85" spans="2:9" ht="12.75" customHeight="1" x14ac:dyDescent="0.25">
      <c r="B85" s="38"/>
      <c r="C85" s="38"/>
      <c r="D85" s="38"/>
      <c r="E85" s="38"/>
      <c r="F85" s="38"/>
      <c r="G85" s="38"/>
      <c r="H85" s="38"/>
      <c r="I85" s="38"/>
    </row>
    <row r="86" spans="2:9" ht="12.75" customHeight="1" x14ac:dyDescent="0.25">
      <c r="B86" s="38"/>
      <c r="C86" s="38"/>
      <c r="D86" s="38"/>
      <c r="E86" s="38"/>
      <c r="F86" s="38"/>
      <c r="G86" s="38"/>
      <c r="H86" s="38"/>
      <c r="I86" s="38"/>
    </row>
    <row r="87" spans="2:9" ht="12.75" customHeight="1" x14ac:dyDescent="0.25">
      <c r="B87" s="38"/>
      <c r="C87" s="38"/>
      <c r="D87" s="38"/>
      <c r="E87" s="38"/>
      <c r="F87" s="38"/>
      <c r="G87" s="38"/>
      <c r="H87" s="38"/>
      <c r="I87" s="38"/>
    </row>
    <row r="88" spans="2:9" ht="12.75" customHeight="1" x14ac:dyDescent="0.25">
      <c r="B88" s="38"/>
      <c r="C88" s="38"/>
      <c r="D88" s="38"/>
      <c r="E88" s="38"/>
      <c r="F88" s="38"/>
      <c r="G88" s="38"/>
      <c r="H88" s="38"/>
      <c r="I88" s="38"/>
    </row>
    <row r="89" spans="2:9" ht="12.75" customHeight="1" x14ac:dyDescent="0.25">
      <c r="B89" s="38"/>
      <c r="C89" s="38"/>
      <c r="D89" s="38"/>
      <c r="E89" s="38"/>
      <c r="F89" s="38"/>
      <c r="G89" s="38"/>
      <c r="H89" s="38"/>
      <c r="I89" s="38"/>
    </row>
    <row r="90" spans="2:9" ht="12.75" customHeight="1" x14ac:dyDescent="0.25">
      <c r="B90" s="38"/>
      <c r="C90" s="38"/>
      <c r="D90" s="38"/>
      <c r="E90" s="38"/>
      <c r="F90" s="38"/>
      <c r="G90" s="38"/>
      <c r="H90" s="38"/>
      <c r="I90" s="38"/>
    </row>
    <row r="91" spans="2:9" ht="12.75" customHeight="1" x14ac:dyDescent="0.25">
      <c r="B91" s="38"/>
      <c r="C91" s="38"/>
      <c r="D91" s="38"/>
      <c r="E91" s="38"/>
      <c r="F91" s="38"/>
      <c r="G91" s="38"/>
      <c r="H91" s="38"/>
      <c r="I91" s="38"/>
    </row>
    <row r="92" spans="2:9" ht="12.75" customHeight="1" x14ac:dyDescent="0.25">
      <c r="B92" s="38"/>
      <c r="C92" s="38"/>
      <c r="D92" s="38"/>
      <c r="E92" s="38"/>
      <c r="F92" s="38"/>
      <c r="G92" s="38"/>
      <c r="H92" s="38"/>
      <c r="I92" s="38"/>
    </row>
    <row r="93" spans="2:9" ht="12.75" customHeight="1" x14ac:dyDescent="0.25">
      <c r="B93" s="38"/>
      <c r="C93" s="38"/>
      <c r="D93" s="38"/>
      <c r="E93" s="38"/>
      <c r="F93" s="38"/>
      <c r="G93" s="38"/>
      <c r="H93" s="38"/>
      <c r="I93" s="38"/>
    </row>
    <row r="94" spans="2:9" ht="12.75" customHeight="1" x14ac:dyDescent="0.25">
      <c r="B94" s="38"/>
      <c r="C94" s="38"/>
      <c r="D94" s="38"/>
      <c r="E94" s="38"/>
      <c r="F94" s="38"/>
      <c r="G94" s="38"/>
      <c r="H94" s="38"/>
      <c r="I94" s="38"/>
    </row>
    <row r="95" spans="2:9" ht="12.75" customHeight="1" x14ac:dyDescent="0.25">
      <c r="B95" s="38"/>
      <c r="C95" s="38"/>
      <c r="D95" s="38"/>
      <c r="E95" s="38"/>
      <c r="F95" s="38"/>
      <c r="G95" s="38"/>
      <c r="H95" s="38"/>
      <c r="I95" s="38"/>
    </row>
    <row r="96" spans="2:9" ht="12.75" customHeight="1" x14ac:dyDescent="0.25">
      <c r="B96" s="38"/>
      <c r="C96" s="38"/>
      <c r="D96" s="38"/>
      <c r="E96" s="38"/>
      <c r="F96" s="38"/>
      <c r="G96" s="38"/>
      <c r="H96" s="38"/>
      <c r="I96" s="38"/>
    </row>
    <row r="97" spans="2:9" ht="12.75" customHeight="1" x14ac:dyDescent="0.25">
      <c r="B97" s="38"/>
      <c r="C97" s="38"/>
      <c r="D97" s="38"/>
      <c r="E97" s="38"/>
      <c r="F97" s="38"/>
      <c r="G97" s="38"/>
      <c r="H97" s="38"/>
      <c r="I97" s="38"/>
    </row>
    <row r="98" spans="2:9" ht="12.75" customHeight="1" x14ac:dyDescent="0.25">
      <c r="B98" s="38"/>
      <c r="C98" s="38"/>
      <c r="D98" s="38"/>
      <c r="E98" s="38"/>
      <c r="F98" s="38"/>
      <c r="G98" s="38"/>
      <c r="H98" s="38"/>
      <c r="I98" s="38"/>
    </row>
    <row r="99" spans="2:9" ht="12.75" customHeight="1" x14ac:dyDescent="0.25">
      <c r="B99" s="38"/>
      <c r="C99" s="38"/>
      <c r="D99" s="38"/>
      <c r="E99" s="38"/>
      <c r="F99" s="38"/>
      <c r="G99" s="38"/>
      <c r="H99" s="38"/>
      <c r="I99" s="38"/>
    </row>
    <row r="100" spans="2:9" ht="12.75" customHeight="1" x14ac:dyDescent="0.25">
      <c r="B100" s="38"/>
      <c r="C100" s="38"/>
      <c r="D100" s="38"/>
      <c r="E100" s="38"/>
      <c r="F100" s="38"/>
      <c r="G100" s="38"/>
      <c r="H100" s="38"/>
      <c r="I100" s="38"/>
    </row>
    <row r="101" spans="2:9" ht="12.75" customHeight="1" x14ac:dyDescent="0.25">
      <c r="B101" s="38"/>
      <c r="C101" s="38"/>
      <c r="D101" s="38"/>
      <c r="E101" s="38"/>
      <c r="F101" s="38"/>
      <c r="G101" s="38"/>
      <c r="H101" s="38"/>
      <c r="I101" s="38"/>
    </row>
    <row r="102" spans="2:9" ht="12.75" customHeight="1" x14ac:dyDescent="0.25">
      <c r="B102" s="38"/>
      <c r="C102" s="38"/>
      <c r="D102" s="38"/>
      <c r="E102" s="38"/>
      <c r="F102" s="38"/>
      <c r="G102" s="38"/>
      <c r="H102" s="38"/>
      <c r="I102" s="38"/>
    </row>
    <row r="103" spans="2:9" ht="12.75" customHeight="1" x14ac:dyDescent="0.25">
      <c r="B103" s="38"/>
      <c r="C103" s="38"/>
      <c r="D103" s="38"/>
      <c r="E103" s="38"/>
      <c r="F103" s="38"/>
      <c r="G103" s="38"/>
      <c r="H103" s="38"/>
      <c r="I103" s="38"/>
    </row>
    <row r="104" spans="2:9" ht="12.75" customHeight="1" x14ac:dyDescent="0.25">
      <c r="B104" s="38"/>
      <c r="C104" s="38"/>
      <c r="D104" s="38"/>
      <c r="E104" s="38"/>
      <c r="F104" s="38"/>
      <c r="G104" s="38"/>
      <c r="H104" s="38"/>
      <c r="I104" s="38"/>
    </row>
    <row r="105" spans="2:9" ht="12.75" customHeight="1" x14ac:dyDescent="0.25">
      <c r="B105" s="38"/>
      <c r="C105" s="38"/>
      <c r="D105" s="38"/>
      <c r="E105" s="38"/>
      <c r="F105" s="38"/>
      <c r="G105" s="38"/>
      <c r="H105" s="38"/>
      <c r="I105" s="38"/>
    </row>
    <row r="106" spans="2:9" ht="12.75" customHeight="1" x14ac:dyDescent="0.25">
      <c r="B106" s="38"/>
      <c r="C106" s="38"/>
      <c r="D106" s="38"/>
      <c r="E106" s="38"/>
      <c r="F106" s="38"/>
      <c r="G106" s="38"/>
      <c r="H106" s="38"/>
      <c r="I106" s="38"/>
    </row>
    <row r="107" spans="2:9" ht="12.75" customHeight="1" x14ac:dyDescent="0.25">
      <c r="B107" s="38"/>
      <c r="C107" s="38"/>
      <c r="D107" s="38"/>
      <c r="E107" s="38"/>
      <c r="F107" s="38"/>
      <c r="G107" s="38"/>
      <c r="H107" s="38"/>
      <c r="I107" s="38"/>
    </row>
    <row r="108" spans="2:9" ht="12.75" customHeight="1" x14ac:dyDescent="0.25">
      <c r="B108" s="38"/>
      <c r="C108" s="38"/>
      <c r="D108" s="38"/>
      <c r="E108" s="38"/>
      <c r="F108" s="38"/>
      <c r="G108" s="38"/>
      <c r="H108" s="38"/>
      <c r="I108" s="38"/>
    </row>
    <row r="109" spans="2:9" ht="12.75" customHeight="1" x14ac:dyDescent="0.25">
      <c r="B109" s="38"/>
      <c r="C109" s="38"/>
      <c r="D109" s="38"/>
      <c r="E109" s="38"/>
      <c r="F109" s="38"/>
      <c r="G109" s="38"/>
      <c r="H109" s="38"/>
      <c r="I109" s="38"/>
    </row>
    <row r="110" spans="2:9" ht="12.75" customHeight="1" x14ac:dyDescent="0.25">
      <c r="B110" s="38"/>
      <c r="C110" s="38"/>
      <c r="D110" s="38"/>
      <c r="E110" s="38"/>
      <c r="F110" s="38"/>
      <c r="G110" s="38"/>
      <c r="H110" s="38"/>
      <c r="I110" s="38"/>
    </row>
    <row r="111" spans="2:9" ht="12.75" customHeight="1" x14ac:dyDescent="0.25">
      <c r="B111" s="38"/>
      <c r="C111" s="38"/>
      <c r="D111" s="38"/>
      <c r="E111" s="38"/>
      <c r="F111" s="38"/>
      <c r="G111" s="38"/>
      <c r="H111" s="38"/>
      <c r="I111" s="38"/>
    </row>
    <row r="112" spans="2:9" ht="12.75" customHeight="1" x14ac:dyDescent="0.25">
      <c r="B112" s="38"/>
      <c r="C112" s="38"/>
      <c r="D112" s="38"/>
      <c r="E112" s="38"/>
      <c r="F112" s="38"/>
      <c r="G112" s="38"/>
      <c r="H112" s="38"/>
      <c r="I112" s="38"/>
    </row>
    <row r="113" spans="2:9" ht="12.75" customHeight="1" x14ac:dyDescent="0.25">
      <c r="B113" s="38"/>
      <c r="C113" s="38"/>
      <c r="D113" s="38"/>
      <c r="E113" s="38"/>
      <c r="F113" s="38"/>
      <c r="G113" s="38"/>
      <c r="H113" s="38"/>
      <c r="I113" s="38"/>
    </row>
    <row r="114" spans="2:9" ht="12.75" customHeight="1" x14ac:dyDescent="0.25">
      <c r="B114" s="38"/>
      <c r="C114" s="38"/>
      <c r="D114" s="38"/>
      <c r="E114" s="38"/>
      <c r="F114" s="38"/>
      <c r="G114" s="38"/>
      <c r="H114" s="38"/>
      <c r="I114" s="38"/>
    </row>
    <row r="115" spans="2:9" ht="12.75" customHeight="1" x14ac:dyDescent="0.25">
      <c r="B115" s="38"/>
      <c r="C115" s="38"/>
      <c r="D115" s="38"/>
      <c r="E115" s="38"/>
      <c r="F115" s="38"/>
      <c r="G115" s="38"/>
      <c r="H115" s="38"/>
      <c r="I115" s="38"/>
    </row>
    <row r="116" spans="2:9" ht="12.75" customHeight="1" x14ac:dyDescent="0.25">
      <c r="B116" s="38"/>
      <c r="C116" s="38"/>
      <c r="D116" s="38"/>
      <c r="E116" s="38"/>
      <c r="F116" s="38"/>
      <c r="G116" s="38"/>
      <c r="H116" s="38"/>
      <c r="I116" s="38"/>
    </row>
    <row r="117" spans="2:9" ht="12.75" customHeight="1" x14ac:dyDescent="0.25">
      <c r="B117" s="38"/>
      <c r="C117" s="38"/>
      <c r="D117" s="38"/>
      <c r="E117" s="38"/>
      <c r="F117" s="38"/>
      <c r="G117" s="38"/>
      <c r="H117" s="38"/>
      <c r="I117" s="38"/>
    </row>
    <row r="118" spans="2:9" ht="12.75" customHeight="1" x14ac:dyDescent="0.25">
      <c r="B118" s="38"/>
      <c r="C118" s="38"/>
      <c r="D118" s="38"/>
      <c r="E118" s="38"/>
      <c r="F118" s="38"/>
      <c r="G118" s="38"/>
      <c r="H118" s="38"/>
      <c r="I118" s="38"/>
    </row>
    <row r="119" spans="2:9" ht="12.75" customHeight="1" x14ac:dyDescent="0.25">
      <c r="B119" s="38"/>
      <c r="C119" s="38"/>
      <c r="D119" s="38"/>
      <c r="E119" s="38"/>
      <c r="F119" s="38"/>
      <c r="G119" s="38"/>
      <c r="H119" s="38"/>
      <c r="I119" s="38"/>
    </row>
    <row r="120" spans="2:9" ht="12.75" customHeight="1" x14ac:dyDescent="0.25">
      <c r="B120" s="38"/>
      <c r="C120" s="38"/>
      <c r="D120" s="38"/>
      <c r="E120" s="38"/>
      <c r="F120" s="38"/>
      <c r="G120" s="38"/>
      <c r="H120" s="38"/>
      <c r="I120" s="38"/>
    </row>
    <row r="121" spans="2:9" ht="12.75" customHeight="1" x14ac:dyDescent="0.25">
      <c r="B121" s="38"/>
      <c r="C121" s="38"/>
      <c r="D121" s="38"/>
      <c r="E121" s="38"/>
      <c r="F121" s="38"/>
      <c r="G121" s="38"/>
      <c r="H121" s="38"/>
      <c r="I121" s="38"/>
    </row>
    <row r="122" spans="2:9" ht="12.75" customHeight="1" x14ac:dyDescent="0.25">
      <c r="B122" s="38"/>
      <c r="C122" s="38"/>
      <c r="D122" s="38"/>
      <c r="E122" s="38"/>
      <c r="F122" s="38"/>
      <c r="G122" s="38"/>
      <c r="H122" s="38"/>
      <c r="I122" s="38"/>
    </row>
    <row r="123" spans="2:9" ht="12.75" customHeight="1" x14ac:dyDescent="0.25">
      <c r="B123" s="38"/>
      <c r="C123" s="38"/>
      <c r="D123" s="38"/>
      <c r="E123" s="38"/>
      <c r="F123" s="38"/>
      <c r="G123" s="38"/>
      <c r="H123" s="38"/>
      <c r="I123" s="38"/>
    </row>
    <row r="124" spans="2:9" ht="12.75" customHeight="1" x14ac:dyDescent="0.25">
      <c r="B124" s="38"/>
      <c r="C124" s="38"/>
      <c r="D124" s="38"/>
      <c r="E124" s="38"/>
      <c r="F124" s="38"/>
      <c r="G124" s="38"/>
      <c r="H124" s="38"/>
      <c r="I124" s="38"/>
    </row>
    <row r="125" spans="2:9" ht="12.75" customHeight="1" x14ac:dyDescent="0.25">
      <c r="B125" s="38"/>
      <c r="C125" s="38"/>
      <c r="D125" s="38"/>
      <c r="E125" s="38"/>
      <c r="F125" s="38"/>
      <c r="G125" s="38"/>
      <c r="H125" s="38"/>
      <c r="I125" s="38"/>
    </row>
    <row r="126" spans="2:9" ht="12.75" customHeight="1" x14ac:dyDescent="0.25">
      <c r="B126" s="38"/>
      <c r="C126" s="38"/>
      <c r="D126" s="38"/>
      <c r="E126" s="38"/>
      <c r="F126" s="38"/>
      <c r="G126" s="38"/>
      <c r="H126" s="38"/>
      <c r="I126" s="38"/>
    </row>
    <row r="127" spans="2:9" ht="12.75" customHeight="1" x14ac:dyDescent="0.25">
      <c r="B127" s="38"/>
      <c r="C127" s="38"/>
      <c r="D127" s="38"/>
      <c r="E127" s="38"/>
      <c r="F127" s="38"/>
      <c r="G127" s="38"/>
      <c r="H127" s="38"/>
      <c r="I127" s="38"/>
    </row>
    <row r="128" spans="2:9" ht="12.75" customHeight="1" x14ac:dyDescent="0.25">
      <c r="B128" s="38"/>
      <c r="C128" s="38"/>
      <c r="D128" s="38"/>
      <c r="E128" s="38"/>
      <c r="F128" s="38"/>
      <c r="G128" s="38"/>
      <c r="H128" s="38"/>
      <c r="I128" s="38"/>
    </row>
    <row r="129" spans="2:9" ht="12.75" customHeight="1" x14ac:dyDescent="0.25">
      <c r="B129" s="38"/>
      <c r="C129" s="38"/>
      <c r="D129" s="38"/>
      <c r="E129" s="38"/>
      <c r="F129" s="38"/>
      <c r="G129" s="38"/>
      <c r="H129" s="38"/>
      <c r="I129" s="38"/>
    </row>
    <row r="130" spans="2:9" ht="12.75" customHeight="1" x14ac:dyDescent="0.25">
      <c r="B130" s="38"/>
      <c r="C130" s="38"/>
      <c r="D130" s="38"/>
      <c r="E130" s="38"/>
      <c r="F130" s="38"/>
      <c r="G130" s="38"/>
      <c r="H130" s="38"/>
      <c r="I130" s="38"/>
    </row>
    <row r="131" spans="2:9" ht="12.75" customHeight="1" x14ac:dyDescent="0.25">
      <c r="B131" s="38"/>
      <c r="C131" s="38"/>
      <c r="D131" s="38"/>
      <c r="E131" s="38"/>
      <c r="F131" s="38"/>
      <c r="G131" s="38"/>
      <c r="H131" s="38"/>
      <c r="I131" s="38"/>
    </row>
    <row r="132" spans="2:9" ht="12.75" customHeight="1" x14ac:dyDescent="0.25">
      <c r="B132" s="38"/>
      <c r="C132" s="38"/>
      <c r="D132" s="38"/>
      <c r="E132" s="38"/>
      <c r="F132" s="38"/>
      <c r="G132" s="38"/>
      <c r="H132" s="38"/>
      <c r="I132" s="38"/>
    </row>
    <row r="133" spans="2:9" ht="12.75" customHeight="1" x14ac:dyDescent="0.25">
      <c r="B133" s="38"/>
      <c r="C133" s="38"/>
      <c r="D133" s="38"/>
      <c r="E133" s="38"/>
      <c r="F133" s="38"/>
      <c r="G133" s="38"/>
      <c r="H133" s="38"/>
      <c r="I133" s="38"/>
    </row>
    <row r="134" spans="2:9" ht="12.75" customHeight="1" x14ac:dyDescent="0.25">
      <c r="B134" s="38"/>
      <c r="C134" s="38"/>
      <c r="D134" s="38"/>
      <c r="E134" s="38"/>
      <c r="F134" s="38"/>
      <c r="G134" s="38"/>
      <c r="H134" s="38"/>
      <c r="I134" s="38"/>
    </row>
    <row r="135" spans="2:9" ht="12.75" customHeight="1" x14ac:dyDescent="0.25">
      <c r="B135" s="38"/>
      <c r="C135" s="38"/>
      <c r="D135" s="38"/>
      <c r="E135" s="38"/>
      <c r="F135" s="38"/>
      <c r="G135" s="38"/>
      <c r="H135" s="38"/>
      <c r="I135" s="38"/>
    </row>
    <row r="136" spans="2:9" ht="12.75" customHeight="1" x14ac:dyDescent="0.25">
      <c r="B136" s="38"/>
      <c r="C136" s="38"/>
      <c r="D136" s="38"/>
      <c r="E136" s="38"/>
      <c r="F136" s="38"/>
      <c r="G136" s="38"/>
      <c r="H136" s="38"/>
      <c r="I136" s="38"/>
    </row>
    <row r="137" spans="2:9" ht="12.75" customHeight="1" x14ac:dyDescent="0.25">
      <c r="B137" s="38"/>
      <c r="C137" s="38"/>
      <c r="D137" s="38"/>
      <c r="E137" s="38"/>
      <c r="F137" s="38"/>
      <c r="G137" s="38"/>
      <c r="H137" s="38"/>
      <c r="I137" s="38"/>
    </row>
    <row r="138" spans="2:9" ht="12.75" customHeight="1" x14ac:dyDescent="0.25">
      <c r="B138" s="38"/>
      <c r="C138" s="38"/>
      <c r="D138" s="38"/>
      <c r="E138" s="38"/>
      <c r="F138" s="38"/>
      <c r="G138" s="38"/>
      <c r="H138" s="38"/>
      <c r="I138" s="38"/>
    </row>
    <row r="139" spans="2:9" ht="12.75" customHeight="1" x14ac:dyDescent="0.25">
      <c r="B139" s="38"/>
      <c r="C139" s="38"/>
      <c r="D139" s="38"/>
      <c r="E139" s="38"/>
      <c r="F139" s="38"/>
      <c r="G139" s="38"/>
      <c r="H139" s="38"/>
      <c r="I139" s="38"/>
    </row>
    <row r="140" spans="2:9" ht="12.75" customHeight="1" x14ac:dyDescent="0.25">
      <c r="B140" s="38"/>
      <c r="C140" s="38"/>
      <c r="D140" s="38"/>
      <c r="E140" s="38"/>
      <c r="F140" s="38"/>
      <c r="G140" s="38"/>
      <c r="H140" s="38"/>
      <c r="I140" s="38"/>
    </row>
    <row r="141" spans="2:9" ht="12.75" customHeight="1" x14ac:dyDescent="0.25">
      <c r="B141" s="38"/>
      <c r="C141" s="38"/>
      <c r="D141" s="38"/>
      <c r="E141" s="38"/>
      <c r="F141" s="38"/>
      <c r="G141" s="38"/>
      <c r="H141" s="38"/>
      <c r="I141" s="38"/>
    </row>
    <row r="142" spans="2:9" ht="12.75" customHeight="1" x14ac:dyDescent="0.25">
      <c r="B142" s="38"/>
      <c r="C142" s="38"/>
      <c r="D142" s="38"/>
      <c r="E142" s="38"/>
      <c r="F142" s="38"/>
      <c r="G142" s="38"/>
      <c r="H142" s="38"/>
      <c r="I142" s="38"/>
    </row>
    <row r="143" spans="2:9" ht="12.75" customHeight="1" x14ac:dyDescent="0.25">
      <c r="B143" s="38"/>
      <c r="C143" s="38"/>
      <c r="D143" s="38"/>
      <c r="E143" s="38"/>
      <c r="F143" s="38"/>
      <c r="G143" s="38"/>
      <c r="H143" s="38"/>
      <c r="I143" s="38"/>
    </row>
    <row r="144" spans="2:9" ht="12.75" customHeight="1" x14ac:dyDescent="0.25">
      <c r="B144" s="38"/>
      <c r="C144" s="38"/>
      <c r="D144" s="38"/>
      <c r="E144" s="38"/>
      <c r="F144" s="38"/>
      <c r="G144" s="38"/>
      <c r="H144" s="38"/>
      <c r="I144" s="38"/>
    </row>
    <row r="145" spans="2:9" ht="12.75" customHeight="1" x14ac:dyDescent="0.25">
      <c r="B145" s="38"/>
      <c r="C145" s="38"/>
      <c r="D145" s="38"/>
      <c r="E145" s="38"/>
      <c r="F145" s="38"/>
      <c r="G145" s="38"/>
      <c r="H145" s="38"/>
      <c r="I145" s="38"/>
    </row>
    <row r="146" spans="2:9" ht="12.75" customHeight="1" x14ac:dyDescent="0.25">
      <c r="B146" s="38"/>
      <c r="C146" s="38"/>
      <c r="D146" s="38"/>
      <c r="E146" s="38"/>
      <c r="F146" s="38"/>
      <c r="G146" s="38"/>
      <c r="H146" s="38"/>
      <c r="I146" s="38"/>
    </row>
    <row r="147" spans="2:9" ht="12.75" customHeight="1" x14ac:dyDescent="0.25">
      <c r="B147" s="38"/>
      <c r="C147" s="38"/>
      <c r="D147" s="38"/>
      <c r="E147" s="38"/>
      <c r="F147" s="38"/>
      <c r="G147" s="38"/>
      <c r="H147" s="38"/>
      <c r="I147" s="38"/>
    </row>
    <row r="148" spans="2:9" ht="12.75" customHeight="1" x14ac:dyDescent="0.25">
      <c r="B148" s="38"/>
      <c r="C148" s="38"/>
      <c r="D148" s="38"/>
      <c r="E148" s="38"/>
      <c r="F148" s="38"/>
      <c r="G148" s="38"/>
      <c r="H148" s="38"/>
      <c r="I148" s="38"/>
    </row>
    <row r="149" spans="2:9" ht="12.75" customHeight="1" x14ac:dyDescent="0.25">
      <c r="B149" s="38"/>
      <c r="C149" s="38"/>
      <c r="D149" s="38"/>
      <c r="E149" s="38"/>
      <c r="F149" s="38"/>
      <c r="G149" s="38"/>
      <c r="H149" s="38"/>
      <c r="I149" s="38"/>
    </row>
    <row r="150" spans="2:9" ht="12.75" customHeight="1" x14ac:dyDescent="0.25">
      <c r="B150" s="38"/>
      <c r="C150" s="38"/>
      <c r="D150" s="38"/>
      <c r="E150" s="38"/>
      <c r="F150" s="38"/>
      <c r="G150" s="38"/>
      <c r="H150" s="38"/>
      <c r="I150" s="38"/>
    </row>
    <row r="151" spans="2:9" ht="12.75" customHeight="1" x14ac:dyDescent="0.25">
      <c r="B151" s="38"/>
      <c r="C151" s="38"/>
      <c r="D151" s="38"/>
      <c r="E151" s="38"/>
      <c r="F151" s="38"/>
      <c r="G151" s="38"/>
      <c r="H151" s="38"/>
      <c r="I151" s="38"/>
    </row>
    <row r="152" spans="2:9" ht="12.75" customHeight="1" x14ac:dyDescent="0.25">
      <c r="B152" s="38"/>
      <c r="C152" s="38"/>
      <c r="D152" s="38"/>
      <c r="E152" s="38"/>
      <c r="F152" s="38"/>
      <c r="G152" s="38"/>
      <c r="H152" s="38"/>
      <c r="I152" s="38"/>
    </row>
    <row r="153" spans="2:9" ht="12.75" customHeight="1" x14ac:dyDescent="0.25">
      <c r="B153" s="38"/>
      <c r="C153" s="38"/>
      <c r="D153" s="38"/>
      <c r="E153" s="38"/>
      <c r="F153" s="38"/>
      <c r="G153" s="38"/>
      <c r="H153" s="38"/>
      <c r="I153" s="38"/>
    </row>
    <row r="154" spans="2:9" ht="12.75" customHeight="1" x14ac:dyDescent="0.25">
      <c r="B154" s="38"/>
      <c r="C154" s="38"/>
      <c r="D154" s="38"/>
      <c r="E154" s="38"/>
      <c r="F154" s="38"/>
      <c r="G154" s="38"/>
      <c r="H154" s="38"/>
      <c r="I154" s="38"/>
    </row>
    <row r="155" spans="2:9" ht="12.75" customHeight="1" x14ac:dyDescent="0.25">
      <c r="B155" s="38"/>
      <c r="C155" s="38"/>
      <c r="D155" s="38"/>
      <c r="E155" s="38"/>
      <c r="F155" s="38"/>
      <c r="G155" s="38"/>
      <c r="H155" s="38"/>
      <c r="I155" s="38"/>
    </row>
    <row r="156" spans="2:9" ht="12.75" customHeight="1" x14ac:dyDescent="0.25">
      <c r="B156" s="38"/>
      <c r="C156" s="38"/>
      <c r="D156" s="38"/>
      <c r="E156" s="38"/>
      <c r="F156" s="38"/>
      <c r="G156" s="38"/>
      <c r="H156" s="38"/>
      <c r="I156" s="38"/>
    </row>
    <row r="157" spans="2:9" ht="12.75" customHeight="1" x14ac:dyDescent="0.25">
      <c r="B157" s="38"/>
      <c r="C157" s="38"/>
      <c r="D157" s="38"/>
      <c r="E157" s="38"/>
      <c r="F157" s="38"/>
      <c r="G157" s="38"/>
      <c r="H157" s="38"/>
      <c r="I157" s="38"/>
    </row>
    <row r="158" spans="2:9" ht="12.75" customHeight="1" x14ac:dyDescent="0.25">
      <c r="B158" s="38"/>
      <c r="C158" s="38"/>
      <c r="D158" s="38"/>
      <c r="E158" s="38"/>
      <c r="F158" s="38"/>
      <c r="G158" s="38"/>
      <c r="H158" s="38"/>
      <c r="I158" s="38"/>
    </row>
    <row r="159" spans="2:9" ht="12.75" customHeight="1" x14ac:dyDescent="0.25">
      <c r="B159" s="38"/>
      <c r="C159" s="38"/>
      <c r="D159" s="38"/>
      <c r="E159" s="38"/>
      <c r="F159" s="38"/>
      <c r="G159" s="38"/>
      <c r="H159" s="38"/>
      <c r="I159" s="38"/>
    </row>
    <row r="160" spans="2:9" ht="12.75" customHeight="1" x14ac:dyDescent="0.25">
      <c r="B160" s="38"/>
      <c r="C160" s="38"/>
      <c r="D160" s="38"/>
      <c r="E160" s="38"/>
      <c r="F160" s="38"/>
      <c r="G160" s="38"/>
      <c r="H160" s="38"/>
      <c r="I160" s="38"/>
    </row>
    <row r="161" spans="2:9" ht="12.75" customHeight="1" x14ac:dyDescent="0.25">
      <c r="B161" s="38"/>
      <c r="C161" s="38"/>
      <c r="D161" s="38"/>
      <c r="E161" s="38"/>
      <c r="F161" s="38"/>
      <c r="G161" s="38"/>
      <c r="H161" s="38"/>
      <c r="I161" s="38"/>
    </row>
    <row r="162" spans="2:9" ht="12.75" customHeight="1" x14ac:dyDescent="0.25">
      <c r="B162" s="38"/>
      <c r="C162" s="38"/>
      <c r="D162" s="38"/>
      <c r="E162" s="38"/>
      <c r="F162" s="38"/>
      <c r="G162" s="38"/>
      <c r="H162" s="38"/>
      <c r="I162" s="38"/>
    </row>
    <row r="163" spans="2:9" ht="12.75" customHeight="1" x14ac:dyDescent="0.25">
      <c r="B163" s="38"/>
      <c r="C163" s="38"/>
      <c r="D163" s="38"/>
      <c r="E163" s="38"/>
      <c r="F163" s="38"/>
      <c r="G163" s="38"/>
      <c r="H163" s="38"/>
      <c r="I163" s="38"/>
    </row>
    <row r="164" spans="2:9" ht="12.75" customHeight="1" x14ac:dyDescent="0.25">
      <c r="B164" s="38"/>
      <c r="C164" s="38"/>
      <c r="D164" s="38"/>
      <c r="E164" s="38"/>
      <c r="F164" s="38"/>
      <c r="G164" s="38"/>
      <c r="H164" s="38"/>
      <c r="I164" s="38"/>
    </row>
    <row r="165" spans="2:9" ht="12.75" customHeight="1" x14ac:dyDescent="0.25">
      <c r="B165" s="38"/>
      <c r="C165" s="38"/>
      <c r="D165" s="38"/>
      <c r="E165" s="38"/>
      <c r="F165" s="38"/>
      <c r="G165" s="38"/>
      <c r="H165" s="38"/>
      <c r="I165" s="38"/>
    </row>
    <row r="166" spans="2:9" ht="12.75" customHeight="1" x14ac:dyDescent="0.25">
      <c r="B166" s="38"/>
      <c r="C166" s="38"/>
      <c r="D166" s="38"/>
      <c r="E166" s="38"/>
      <c r="F166" s="38"/>
      <c r="G166" s="38"/>
      <c r="H166" s="38"/>
      <c r="I166" s="38"/>
    </row>
    <row r="167" spans="2:9" ht="12.75" customHeight="1" x14ac:dyDescent="0.25">
      <c r="B167" s="38"/>
      <c r="C167" s="38"/>
      <c r="D167" s="38"/>
      <c r="E167" s="38"/>
      <c r="F167" s="38"/>
      <c r="G167" s="38"/>
      <c r="H167" s="38"/>
      <c r="I167" s="38"/>
    </row>
    <row r="168" spans="2:9" ht="12.75" customHeight="1" x14ac:dyDescent="0.25">
      <c r="B168" s="38"/>
      <c r="C168" s="38"/>
      <c r="D168" s="38"/>
      <c r="E168" s="38"/>
      <c r="F168" s="38"/>
      <c r="G168" s="38"/>
      <c r="H168" s="38"/>
      <c r="I168" s="38"/>
    </row>
    <row r="169" spans="2:9" ht="12.75" customHeight="1" x14ac:dyDescent="0.25">
      <c r="B169" s="38"/>
      <c r="C169" s="38"/>
      <c r="D169" s="38"/>
      <c r="E169" s="38"/>
      <c r="F169" s="38"/>
      <c r="G169" s="38"/>
      <c r="H169" s="38"/>
      <c r="I169" s="38"/>
    </row>
    <row r="170" spans="2:9" ht="12.75" customHeight="1" x14ac:dyDescent="0.25">
      <c r="B170" s="38"/>
      <c r="C170" s="38"/>
      <c r="D170" s="38"/>
      <c r="E170" s="38"/>
      <c r="F170" s="38"/>
      <c r="G170" s="38"/>
      <c r="H170" s="38"/>
      <c r="I170" s="38"/>
    </row>
    <row r="171" spans="2:9" ht="12.75" customHeight="1" x14ac:dyDescent="0.25">
      <c r="B171" s="38"/>
      <c r="C171" s="38"/>
      <c r="D171" s="38"/>
      <c r="E171" s="38"/>
      <c r="F171" s="38"/>
      <c r="G171" s="38"/>
      <c r="H171" s="38"/>
      <c r="I171" s="38"/>
    </row>
    <row r="172" spans="2:9" ht="12.75" customHeight="1" x14ac:dyDescent="0.25">
      <c r="B172" s="38"/>
      <c r="C172" s="38"/>
      <c r="D172" s="38"/>
      <c r="E172" s="38"/>
      <c r="F172" s="38"/>
      <c r="G172" s="38"/>
      <c r="H172" s="38"/>
      <c r="I172" s="38"/>
    </row>
    <row r="173" spans="2:9" ht="12.75" customHeight="1" x14ac:dyDescent="0.25">
      <c r="B173" s="38"/>
      <c r="C173" s="38"/>
      <c r="D173" s="38"/>
      <c r="E173" s="38"/>
      <c r="F173" s="38"/>
      <c r="G173" s="38"/>
      <c r="H173" s="38"/>
      <c r="I173" s="38"/>
    </row>
    <row r="174" spans="2:9" ht="12.75" customHeight="1" x14ac:dyDescent="0.25">
      <c r="B174" s="38"/>
      <c r="C174" s="38"/>
      <c r="D174" s="38"/>
      <c r="E174" s="38"/>
      <c r="F174" s="38"/>
      <c r="G174" s="38"/>
      <c r="H174" s="38"/>
      <c r="I174" s="38"/>
    </row>
    <row r="175" spans="2:9" ht="12.75" customHeight="1" x14ac:dyDescent="0.25">
      <c r="B175" s="38"/>
      <c r="C175" s="38"/>
      <c r="D175" s="38"/>
      <c r="E175" s="38"/>
      <c r="F175" s="38"/>
      <c r="G175" s="38"/>
      <c r="H175" s="38"/>
      <c r="I175" s="38"/>
    </row>
    <row r="176" spans="2:9" ht="12.75" customHeight="1" x14ac:dyDescent="0.25">
      <c r="B176" s="38"/>
      <c r="C176" s="38"/>
      <c r="D176" s="38"/>
      <c r="E176" s="38"/>
      <c r="F176" s="38"/>
      <c r="G176" s="38"/>
      <c r="H176" s="38"/>
      <c r="I176" s="38"/>
    </row>
    <row r="177" spans="2:9" ht="12.75" customHeight="1" x14ac:dyDescent="0.25">
      <c r="B177" s="38"/>
      <c r="C177" s="38"/>
      <c r="D177" s="38"/>
      <c r="E177" s="38"/>
      <c r="F177" s="38"/>
      <c r="G177" s="38"/>
      <c r="H177" s="38"/>
      <c r="I177" s="38"/>
    </row>
    <row r="178" spans="2:9" ht="12.75" customHeight="1" x14ac:dyDescent="0.25">
      <c r="B178" s="38"/>
      <c r="C178" s="38"/>
      <c r="D178" s="38"/>
      <c r="E178" s="38"/>
      <c r="F178" s="38"/>
      <c r="G178" s="38"/>
      <c r="H178" s="38"/>
      <c r="I178" s="38"/>
    </row>
    <row r="179" spans="2:9" ht="12.75" customHeight="1" x14ac:dyDescent="0.25">
      <c r="B179" s="38"/>
      <c r="C179" s="38"/>
      <c r="D179" s="38"/>
      <c r="E179" s="38"/>
      <c r="F179" s="38"/>
      <c r="G179" s="38"/>
      <c r="H179" s="38"/>
      <c r="I179" s="38"/>
    </row>
    <row r="180" spans="2:9" ht="12.75" customHeight="1" x14ac:dyDescent="0.25">
      <c r="B180" s="38"/>
      <c r="C180" s="38"/>
      <c r="D180" s="38"/>
      <c r="E180" s="38"/>
      <c r="F180" s="38"/>
      <c r="G180" s="38"/>
      <c r="H180" s="38"/>
      <c r="I180" s="38"/>
    </row>
    <row r="181" spans="2:9" ht="12.75" customHeight="1" x14ac:dyDescent="0.25">
      <c r="B181" s="38"/>
      <c r="C181" s="38"/>
      <c r="D181" s="38"/>
      <c r="E181" s="38"/>
      <c r="F181" s="38"/>
      <c r="G181" s="38"/>
      <c r="H181" s="38"/>
      <c r="I181" s="38"/>
    </row>
    <row r="182" spans="2:9" ht="12.75" customHeight="1" x14ac:dyDescent="0.25">
      <c r="B182" s="38"/>
      <c r="C182" s="38"/>
      <c r="D182" s="38"/>
      <c r="E182" s="38"/>
      <c r="F182" s="38"/>
      <c r="G182" s="38"/>
      <c r="H182" s="38"/>
      <c r="I182" s="38"/>
    </row>
    <row r="183" spans="2:9" ht="12.75" customHeight="1" x14ac:dyDescent="0.25">
      <c r="B183" s="38"/>
      <c r="C183" s="38"/>
      <c r="D183" s="38"/>
      <c r="E183" s="38"/>
      <c r="F183" s="38"/>
      <c r="G183" s="38"/>
      <c r="H183" s="38"/>
      <c r="I183" s="38"/>
    </row>
    <row r="184" spans="2:9" ht="12.75" customHeight="1" x14ac:dyDescent="0.25">
      <c r="B184" s="38"/>
      <c r="C184" s="38"/>
      <c r="D184" s="38"/>
      <c r="E184" s="38"/>
      <c r="F184" s="38"/>
      <c r="G184" s="38"/>
      <c r="H184" s="38"/>
      <c r="I184" s="38"/>
    </row>
    <row r="185" spans="2:9" ht="12.75" customHeight="1" x14ac:dyDescent="0.25">
      <c r="B185" s="38"/>
      <c r="C185" s="38"/>
      <c r="D185" s="38"/>
      <c r="E185" s="38"/>
      <c r="F185" s="38"/>
      <c r="G185" s="38"/>
      <c r="H185" s="38"/>
      <c r="I185" s="38"/>
    </row>
    <row r="186" spans="2:9" ht="12.75" customHeight="1" x14ac:dyDescent="0.25">
      <c r="B186" s="38"/>
      <c r="C186" s="38"/>
      <c r="D186" s="38"/>
      <c r="E186" s="38"/>
      <c r="F186" s="38"/>
      <c r="G186" s="38"/>
      <c r="H186" s="38"/>
      <c r="I186" s="38"/>
    </row>
    <row r="187" spans="2:9" ht="12.75" customHeight="1" x14ac:dyDescent="0.25">
      <c r="B187" s="38"/>
      <c r="C187" s="38"/>
      <c r="D187" s="38"/>
      <c r="E187" s="38"/>
      <c r="F187" s="38"/>
      <c r="G187" s="38"/>
      <c r="H187" s="38"/>
      <c r="I187" s="38"/>
    </row>
    <row r="188" spans="2:9" ht="12.75" customHeight="1" x14ac:dyDescent="0.25">
      <c r="B188" s="38"/>
      <c r="C188" s="38"/>
      <c r="D188" s="38"/>
      <c r="E188" s="38"/>
      <c r="F188" s="38"/>
      <c r="G188" s="38"/>
      <c r="H188" s="38"/>
      <c r="I188" s="38"/>
    </row>
    <row r="189" spans="2:9" ht="12.75" customHeight="1" x14ac:dyDescent="0.25">
      <c r="B189" s="38"/>
      <c r="C189" s="38"/>
      <c r="D189" s="38"/>
      <c r="E189" s="38"/>
      <c r="F189" s="38"/>
      <c r="G189" s="38"/>
      <c r="H189" s="38"/>
      <c r="I189" s="38"/>
    </row>
    <row r="190" spans="2:9" ht="12.75" customHeight="1" x14ac:dyDescent="0.25">
      <c r="B190" s="38"/>
      <c r="C190" s="38"/>
      <c r="D190" s="38"/>
      <c r="E190" s="38"/>
      <c r="F190" s="38"/>
      <c r="G190" s="38"/>
      <c r="H190" s="38"/>
      <c r="I190" s="38"/>
    </row>
    <row r="191" spans="2:9" ht="12.75" customHeight="1" x14ac:dyDescent="0.25">
      <c r="B191" s="38"/>
      <c r="C191" s="38"/>
      <c r="D191" s="38"/>
      <c r="E191" s="38"/>
      <c r="F191" s="38"/>
      <c r="G191" s="38"/>
      <c r="H191" s="38"/>
      <c r="I191" s="38"/>
    </row>
    <row r="192" spans="2:9" ht="12.75" customHeight="1" x14ac:dyDescent="0.25">
      <c r="B192" s="38"/>
      <c r="C192" s="38"/>
      <c r="D192" s="38"/>
      <c r="E192" s="38"/>
      <c r="F192" s="38"/>
      <c r="G192" s="38"/>
      <c r="H192" s="38"/>
      <c r="I192" s="38"/>
    </row>
    <row r="193" spans="2:9" ht="12.75" customHeight="1" x14ac:dyDescent="0.25">
      <c r="B193" s="38"/>
      <c r="C193" s="38"/>
      <c r="D193" s="38"/>
      <c r="E193" s="38"/>
      <c r="F193" s="38"/>
      <c r="G193" s="38"/>
      <c r="H193" s="38"/>
      <c r="I193" s="38"/>
    </row>
    <row r="194" spans="2:9" ht="12.75" customHeight="1" x14ac:dyDescent="0.25">
      <c r="B194" s="38"/>
      <c r="C194" s="38"/>
      <c r="D194" s="38"/>
      <c r="E194" s="38"/>
      <c r="F194" s="38"/>
      <c r="G194" s="38"/>
      <c r="H194" s="38"/>
      <c r="I194" s="38"/>
    </row>
    <row r="195" spans="2:9" ht="12.75" customHeight="1" x14ac:dyDescent="0.25">
      <c r="B195" s="38"/>
      <c r="C195" s="38"/>
      <c r="D195" s="38"/>
      <c r="E195" s="38"/>
      <c r="F195" s="38"/>
      <c r="G195" s="38"/>
      <c r="H195" s="38"/>
      <c r="I195" s="38"/>
    </row>
    <row r="196" spans="2:9" ht="12.75" customHeight="1" x14ac:dyDescent="0.25">
      <c r="B196" s="38"/>
      <c r="C196" s="38"/>
      <c r="D196" s="38"/>
      <c r="E196" s="38"/>
      <c r="F196" s="38"/>
      <c r="G196" s="38"/>
      <c r="H196" s="38"/>
      <c r="I196" s="38"/>
    </row>
    <row r="197" spans="2:9" ht="12.75" customHeight="1" x14ac:dyDescent="0.25">
      <c r="B197" s="38"/>
      <c r="C197" s="38"/>
      <c r="D197" s="38"/>
      <c r="E197" s="38"/>
      <c r="F197" s="38"/>
      <c r="G197" s="38"/>
      <c r="H197" s="38"/>
      <c r="I197" s="38"/>
    </row>
    <row r="198" spans="2:9" ht="12.75" customHeight="1" x14ac:dyDescent="0.25">
      <c r="B198" s="38"/>
      <c r="C198" s="38"/>
      <c r="D198" s="38"/>
      <c r="E198" s="38"/>
      <c r="F198" s="38"/>
      <c r="G198" s="38"/>
      <c r="H198" s="38"/>
      <c r="I198" s="38"/>
    </row>
    <row r="199" spans="2:9" ht="12.75" customHeight="1" x14ac:dyDescent="0.25">
      <c r="B199" s="38"/>
      <c r="C199" s="38"/>
      <c r="D199" s="38"/>
      <c r="E199" s="38"/>
      <c r="F199" s="38"/>
      <c r="G199" s="38"/>
      <c r="H199" s="38"/>
      <c r="I199" s="38"/>
    </row>
    <row r="200" spans="2:9" ht="12.75" customHeight="1" x14ac:dyDescent="0.25">
      <c r="B200" s="38"/>
      <c r="C200" s="38"/>
      <c r="D200" s="38"/>
      <c r="E200" s="38"/>
      <c r="F200" s="38"/>
      <c r="G200" s="38"/>
      <c r="H200" s="38"/>
      <c r="I200" s="38"/>
    </row>
    <row r="201" spans="2:9" ht="12.75" customHeight="1" x14ac:dyDescent="0.25">
      <c r="B201" s="38"/>
      <c r="C201" s="38"/>
      <c r="D201" s="38"/>
      <c r="E201" s="38"/>
      <c r="F201" s="38"/>
      <c r="G201" s="38"/>
      <c r="H201" s="38"/>
      <c r="I201" s="38"/>
    </row>
    <row r="202" spans="2:9" ht="12.75" customHeight="1" x14ac:dyDescent="0.25">
      <c r="B202" s="38"/>
      <c r="C202" s="38"/>
      <c r="D202" s="38"/>
      <c r="E202" s="38"/>
      <c r="F202" s="38"/>
      <c r="G202" s="38"/>
      <c r="H202" s="38"/>
      <c r="I202" s="38"/>
    </row>
    <row r="203" spans="2:9" ht="12.75" customHeight="1" x14ac:dyDescent="0.25">
      <c r="B203" s="38"/>
      <c r="C203" s="38"/>
      <c r="D203" s="38"/>
      <c r="E203" s="38"/>
      <c r="F203" s="38"/>
      <c r="G203" s="38"/>
      <c r="H203" s="38"/>
      <c r="I203" s="38"/>
    </row>
    <row r="204" spans="2:9" ht="12.75" customHeight="1" x14ac:dyDescent="0.25">
      <c r="B204" s="38"/>
      <c r="C204" s="38"/>
      <c r="D204" s="38"/>
      <c r="E204" s="38"/>
      <c r="F204" s="38"/>
      <c r="G204" s="38"/>
      <c r="H204" s="38"/>
      <c r="I204" s="38"/>
    </row>
    <row r="205" spans="2:9" ht="12.75" customHeight="1" x14ac:dyDescent="0.25">
      <c r="B205" s="38"/>
      <c r="C205" s="38"/>
      <c r="D205" s="38"/>
      <c r="E205" s="38"/>
      <c r="F205" s="38"/>
      <c r="G205" s="38"/>
      <c r="H205" s="38"/>
      <c r="I205" s="38"/>
    </row>
    <row r="206" spans="2:9" ht="12.75" customHeight="1" x14ac:dyDescent="0.25">
      <c r="B206" s="38"/>
      <c r="C206" s="38"/>
      <c r="D206" s="38"/>
      <c r="E206" s="38"/>
      <c r="F206" s="38"/>
      <c r="G206" s="38"/>
      <c r="H206" s="38"/>
      <c r="I206" s="38"/>
    </row>
    <row r="207" spans="2:9" ht="12.75" customHeight="1" x14ac:dyDescent="0.25">
      <c r="B207" s="38"/>
      <c r="C207" s="38"/>
      <c r="D207" s="38"/>
      <c r="E207" s="38"/>
      <c r="F207" s="38"/>
      <c r="G207" s="38"/>
      <c r="H207" s="38"/>
      <c r="I207" s="38"/>
    </row>
    <row r="208" spans="2:9" ht="12.75" customHeight="1" x14ac:dyDescent="0.25">
      <c r="B208" s="38"/>
      <c r="C208" s="38"/>
      <c r="D208" s="38"/>
      <c r="E208" s="38"/>
      <c r="F208" s="38"/>
      <c r="G208" s="38"/>
      <c r="H208" s="38"/>
      <c r="I208" s="38"/>
    </row>
    <row r="209" spans="2:9" ht="12.75" customHeight="1" x14ac:dyDescent="0.25">
      <c r="B209" s="38"/>
      <c r="C209" s="38"/>
      <c r="D209" s="38"/>
      <c r="E209" s="38"/>
      <c r="F209" s="38"/>
      <c r="G209" s="38"/>
      <c r="H209" s="38"/>
      <c r="I209" s="38"/>
    </row>
    <row r="210" spans="2:9" ht="12.75" customHeight="1" x14ac:dyDescent="0.25">
      <c r="B210" s="38"/>
      <c r="C210" s="38"/>
      <c r="D210" s="38"/>
      <c r="E210" s="38"/>
      <c r="F210" s="38"/>
      <c r="G210" s="38"/>
      <c r="H210" s="38"/>
      <c r="I210" s="38"/>
    </row>
    <row r="211" spans="2:9" ht="12.75" customHeight="1" x14ac:dyDescent="0.25">
      <c r="B211" s="38"/>
      <c r="C211" s="38"/>
      <c r="D211" s="38"/>
      <c r="E211" s="38"/>
      <c r="F211" s="38"/>
      <c r="G211" s="38"/>
      <c r="H211" s="38"/>
      <c r="I211" s="38"/>
    </row>
    <row r="212" spans="2:9" ht="12.75" customHeight="1" x14ac:dyDescent="0.25">
      <c r="B212" s="38"/>
      <c r="C212" s="38"/>
      <c r="D212" s="38"/>
      <c r="E212" s="38"/>
      <c r="F212" s="38"/>
      <c r="G212" s="38"/>
      <c r="H212" s="38"/>
      <c r="I212" s="38"/>
    </row>
    <row r="213" spans="2:9" ht="12.75" customHeight="1" x14ac:dyDescent="0.25">
      <c r="B213" s="38"/>
      <c r="C213" s="38"/>
      <c r="D213" s="38"/>
      <c r="E213" s="38"/>
      <c r="F213" s="38"/>
      <c r="G213" s="38"/>
      <c r="H213" s="38"/>
      <c r="I213" s="38"/>
    </row>
    <row r="214" spans="2:9" ht="12.75" customHeight="1" x14ac:dyDescent="0.25">
      <c r="B214" s="38"/>
      <c r="C214" s="38"/>
      <c r="D214" s="38"/>
      <c r="E214" s="38"/>
      <c r="F214" s="38"/>
      <c r="G214" s="38"/>
      <c r="H214" s="38"/>
      <c r="I214" s="38"/>
    </row>
    <row r="215" spans="2:9" ht="12.75" customHeight="1" x14ac:dyDescent="0.25">
      <c r="B215" s="38"/>
      <c r="C215" s="38"/>
      <c r="D215" s="38"/>
      <c r="E215" s="38"/>
      <c r="F215" s="38"/>
      <c r="G215" s="38"/>
      <c r="H215" s="38"/>
      <c r="I215" s="38"/>
    </row>
    <row r="216" spans="2:9" ht="12.75" customHeight="1" x14ac:dyDescent="0.25">
      <c r="B216" s="38"/>
      <c r="C216" s="38"/>
      <c r="D216" s="38"/>
      <c r="E216" s="38"/>
      <c r="F216" s="38"/>
      <c r="G216" s="38"/>
      <c r="H216" s="38"/>
      <c r="I216" s="38"/>
    </row>
    <row r="217" spans="2:9" ht="12.75" customHeight="1" x14ac:dyDescent="0.25">
      <c r="B217" s="38"/>
      <c r="C217" s="38"/>
      <c r="D217" s="38"/>
      <c r="E217" s="38"/>
      <c r="F217" s="38"/>
      <c r="G217" s="38"/>
      <c r="H217" s="38"/>
      <c r="I217" s="38"/>
    </row>
    <row r="218" spans="2:9" ht="12.75" customHeight="1" x14ac:dyDescent="0.25">
      <c r="B218" s="38"/>
      <c r="C218" s="38"/>
      <c r="D218" s="38"/>
      <c r="E218" s="38"/>
      <c r="F218" s="38"/>
      <c r="G218" s="38"/>
      <c r="H218" s="38"/>
      <c r="I218" s="38"/>
    </row>
    <row r="219" spans="2:9" ht="12.75" customHeight="1" x14ac:dyDescent="0.25">
      <c r="B219" s="38"/>
      <c r="C219" s="38"/>
      <c r="D219" s="38"/>
      <c r="E219" s="38"/>
      <c r="F219" s="38"/>
      <c r="G219" s="38"/>
      <c r="H219" s="38"/>
      <c r="I219" s="38"/>
    </row>
    <row r="220" spans="2:9" ht="12.75" customHeight="1" x14ac:dyDescent="0.25">
      <c r="B220" s="38"/>
      <c r="C220" s="38"/>
      <c r="D220" s="38"/>
      <c r="E220" s="38"/>
      <c r="F220" s="38"/>
      <c r="G220" s="38"/>
      <c r="H220" s="38"/>
      <c r="I220" s="38"/>
    </row>
    <row r="221" spans="2:9" ht="12.75" customHeight="1" x14ac:dyDescent="0.25">
      <c r="B221" s="38"/>
      <c r="C221" s="38"/>
      <c r="D221" s="38"/>
      <c r="E221" s="38"/>
      <c r="F221" s="38"/>
      <c r="G221" s="38"/>
      <c r="H221" s="38"/>
      <c r="I221" s="38"/>
    </row>
    <row r="222" spans="2:9" ht="12.75" customHeight="1" x14ac:dyDescent="0.25">
      <c r="B222" s="38"/>
      <c r="C222" s="38"/>
      <c r="D222" s="38"/>
      <c r="E222" s="38"/>
      <c r="F222" s="38"/>
      <c r="G222" s="38"/>
      <c r="H222" s="38"/>
      <c r="I222" s="38"/>
    </row>
    <row r="223" spans="2:9" ht="12.75" customHeight="1" x14ac:dyDescent="0.25">
      <c r="B223" s="38"/>
      <c r="C223" s="38"/>
      <c r="D223" s="38"/>
      <c r="E223" s="38"/>
      <c r="F223" s="38"/>
      <c r="G223" s="38"/>
      <c r="H223" s="38"/>
      <c r="I223" s="38"/>
    </row>
    <row r="224" spans="2:9" ht="12.75" customHeight="1" x14ac:dyDescent="0.25">
      <c r="B224" s="38"/>
      <c r="C224" s="38"/>
      <c r="D224" s="38"/>
      <c r="E224" s="38"/>
      <c r="F224" s="38"/>
      <c r="G224" s="38"/>
      <c r="H224" s="38"/>
      <c r="I224" s="38"/>
    </row>
    <row r="225" spans="2:9" ht="12.75" customHeight="1" x14ac:dyDescent="0.25">
      <c r="B225" s="38"/>
      <c r="C225" s="38"/>
      <c r="D225" s="38"/>
      <c r="E225" s="38"/>
      <c r="F225" s="38"/>
      <c r="G225" s="38"/>
      <c r="H225" s="38"/>
      <c r="I225" s="38"/>
    </row>
    <row r="226" spans="2:9" ht="12.75" customHeight="1" x14ac:dyDescent="0.25">
      <c r="B226" s="38"/>
      <c r="C226" s="38"/>
      <c r="D226" s="38"/>
      <c r="E226" s="38"/>
      <c r="F226" s="38"/>
      <c r="G226" s="38"/>
      <c r="H226" s="38"/>
      <c r="I226" s="38"/>
    </row>
    <row r="227" spans="2:9" ht="12.75" customHeight="1" x14ac:dyDescent="0.25">
      <c r="B227" s="38"/>
      <c r="C227" s="38"/>
      <c r="D227" s="38"/>
      <c r="E227" s="38"/>
      <c r="F227" s="38"/>
      <c r="G227" s="38"/>
      <c r="H227" s="38"/>
      <c r="I227" s="38"/>
    </row>
    <row r="228" spans="2:9" ht="12.75" customHeight="1" x14ac:dyDescent="0.25">
      <c r="B228" s="38"/>
      <c r="C228" s="38"/>
      <c r="D228" s="38"/>
      <c r="E228" s="38"/>
      <c r="F228" s="38"/>
      <c r="G228" s="38"/>
      <c r="H228" s="38"/>
      <c r="I228" s="38"/>
    </row>
    <row r="229" spans="2:9" ht="12.75" customHeight="1" x14ac:dyDescent="0.25">
      <c r="B229" s="38"/>
      <c r="C229" s="38"/>
      <c r="D229" s="38"/>
      <c r="E229" s="38"/>
      <c r="F229" s="38"/>
      <c r="G229" s="38"/>
      <c r="H229" s="38"/>
      <c r="I229" s="38"/>
    </row>
    <row r="230" spans="2:9" ht="12.75" customHeight="1" x14ac:dyDescent="0.25">
      <c r="B230" s="38"/>
      <c r="C230" s="38"/>
      <c r="D230" s="38"/>
      <c r="E230" s="38"/>
      <c r="F230" s="38"/>
      <c r="G230" s="38"/>
      <c r="H230" s="38"/>
      <c r="I230" s="38"/>
    </row>
    <row r="231" spans="2:9" ht="12.75" customHeight="1" x14ac:dyDescent="0.25">
      <c r="B231" s="38"/>
      <c r="C231" s="38"/>
      <c r="D231" s="38"/>
      <c r="E231" s="38"/>
      <c r="F231" s="38"/>
      <c r="G231" s="38"/>
      <c r="H231" s="38"/>
      <c r="I231" s="38"/>
    </row>
    <row r="232" spans="2:9" ht="12.75" customHeight="1" x14ac:dyDescent="0.25">
      <c r="B232" s="38"/>
      <c r="C232" s="38"/>
      <c r="D232" s="38"/>
      <c r="E232" s="38"/>
      <c r="F232" s="38"/>
      <c r="G232" s="38"/>
      <c r="H232" s="38"/>
      <c r="I232" s="38"/>
    </row>
    <row r="233" spans="2:9" ht="12.75" customHeight="1" x14ac:dyDescent="0.25">
      <c r="B233" s="38"/>
      <c r="C233" s="38"/>
      <c r="D233" s="38"/>
      <c r="E233" s="38"/>
      <c r="F233" s="38"/>
      <c r="G233" s="38"/>
      <c r="H233" s="38"/>
      <c r="I233" s="38"/>
    </row>
    <row r="234" spans="2:9" ht="12.75" customHeight="1" x14ac:dyDescent="0.25">
      <c r="B234" s="38"/>
      <c r="C234" s="38"/>
      <c r="D234" s="38"/>
      <c r="E234" s="38"/>
      <c r="F234" s="38"/>
      <c r="G234" s="38"/>
      <c r="H234" s="38"/>
      <c r="I234" s="38"/>
    </row>
    <row r="235" spans="2:9" ht="12.75" customHeight="1" x14ac:dyDescent="0.25">
      <c r="B235" s="38"/>
      <c r="C235" s="38"/>
      <c r="D235" s="38"/>
      <c r="E235" s="38"/>
      <c r="F235" s="38"/>
      <c r="G235" s="38"/>
      <c r="H235" s="38"/>
      <c r="I235" s="38"/>
    </row>
    <row r="236" spans="2:9" ht="12.75" customHeight="1" x14ac:dyDescent="0.25">
      <c r="B236" s="38"/>
      <c r="C236" s="38"/>
      <c r="D236" s="38"/>
      <c r="E236" s="38"/>
      <c r="F236" s="38"/>
      <c r="G236" s="38"/>
      <c r="H236" s="38"/>
      <c r="I236" s="38"/>
    </row>
    <row r="237" spans="2:9" ht="12.75" customHeight="1" x14ac:dyDescent="0.25">
      <c r="B237" s="38"/>
      <c r="C237" s="38"/>
      <c r="D237" s="38"/>
      <c r="E237" s="38"/>
      <c r="F237" s="38"/>
      <c r="G237" s="38"/>
      <c r="H237" s="38"/>
      <c r="I237" s="38"/>
    </row>
    <row r="238" spans="2:9" ht="12.75" customHeight="1" x14ac:dyDescent="0.25">
      <c r="B238" s="38"/>
      <c r="C238" s="38"/>
      <c r="D238" s="38"/>
      <c r="E238" s="38"/>
      <c r="F238" s="38"/>
      <c r="G238" s="38"/>
      <c r="H238" s="38"/>
      <c r="I238" s="38"/>
    </row>
    <row r="239" spans="2:9" ht="12.75" customHeight="1" x14ac:dyDescent="0.25">
      <c r="B239" s="38"/>
      <c r="C239" s="38"/>
      <c r="D239" s="38"/>
      <c r="E239" s="38"/>
      <c r="F239" s="38"/>
      <c r="G239" s="38"/>
      <c r="H239" s="38"/>
      <c r="I239" s="38"/>
    </row>
    <row r="240" spans="2:9" ht="12.75" customHeight="1" x14ac:dyDescent="0.25">
      <c r="B240" s="38"/>
      <c r="C240" s="38"/>
      <c r="D240" s="38"/>
      <c r="E240" s="38"/>
      <c r="F240" s="38"/>
      <c r="G240" s="38"/>
      <c r="H240" s="38"/>
      <c r="I240" s="38"/>
    </row>
    <row r="241" spans="2:9" ht="12.75" customHeight="1" x14ac:dyDescent="0.25">
      <c r="B241" s="38"/>
      <c r="C241" s="38"/>
      <c r="D241" s="38"/>
      <c r="E241" s="38"/>
      <c r="F241" s="38"/>
      <c r="G241" s="38"/>
      <c r="H241" s="38"/>
      <c r="I241" s="38"/>
    </row>
    <row r="242" spans="2:9" ht="12.75" customHeight="1" x14ac:dyDescent="0.25">
      <c r="B242" s="38"/>
      <c r="C242" s="38"/>
      <c r="D242" s="38"/>
      <c r="E242" s="38"/>
      <c r="F242" s="38"/>
      <c r="G242" s="38"/>
      <c r="H242" s="38"/>
      <c r="I242" s="38"/>
    </row>
    <row r="243" spans="2:9" ht="12.75" customHeight="1" x14ac:dyDescent="0.25">
      <c r="B243" s="38"/>
      <c r="C243" s="38"/>
      <c r="D243" s="38"/>
      <c r="E243" s="38"/>
      <c r="F243" s="38"/>
      <c r="G243" s="38"/>
      <c r="H243" s="38"/>
      <c r="I243" s="38"/>
    </row>
    <row r="244" spans="2:9" ht="12.75" customHeight="1" x14ac:dyDescent="0.25">
      <c r="B244" s="38"/>
      <c r="C244" s="38"/>
      <c r="D244" s="38"/>
      <c r="E244" s="38"/>
      <c r="F244" s="38"/>
      <c r="G244" s="38"/>
      <c r="H244" s="38"/>
      <c r="I244" s="38"/>
    </row>
    <row r="245" spans="2:9" ht="12.75" customHeight="1" x14ac:dyDescent="0.25">
      <c r="B245" s="38"/>
      <c r="C245" s="38"/>
      <c r="D245" s="38"/>
      <c r="E245" s="38"/>
      <c r="F245" s="38"/>
      <c r="G245" s="38"/>
      <c r="H245" s="38"/>
      <c r="I245" s="38"/>
    </row>
    <row r="246" spans="2:9" ht="15.75" customHeight="1" x14ac:dyDescent="0.25"/>
    <row r="247" spans="2:9" ht="15.75" customHeight="1" x14ac:dyDescent="0.25"/>
    <row r="248" spans="2:9" ht="15.75" customHeight="1" x14ac:dyDescent="0.25"/>
    <row r="249" spans="2:9" ht="15.75" customHeight="1" x14ac:dyDescent="0.25"/>
    <row r="250" spans="2:9" ht="15.75" customHeight="1" x14ac:dyDescent="0.25"/>
    <row r="251" spans="2:9" ht="15.75" customHeight="1" x14ac:dyDescent="0.25"/>
    <row r="252" spans="2:9" ht="15.75" customHeight="1" x14ac:dyDescent="0.25"/>
    <row r="253" spans="2:9" ht="15.75" customHeight="1" x14ac:dyDescent="0.25"/>
    <row r="254" spans="2:9" ht="15.75" customHeight="1" x14ac:dyDescent="0.25"/>
    <row r="255" spans="2:9" ht="15.75" customHeight="1" x14ac:dyDescent="0.25"/>
    <row r="256" spans="2:9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28999999999999998" right="0.25" top="0.25" bottom="0.17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000"/>
  <sheetViews>
    <sheetView workbookViewId="0"/>
  </sheetViews>
  <sheetFormatPr defaultColWidth="14.44140625" defaultRowHeight="15" customHeight="1" x14ac:dyDescent="0.25"/>
  <cols>
    <col min="1" max="1" width="34.44140625" customWidth="1"/>
    <col min="2" max="2" width="13.6640625" customWidth="1"/>
    <col min="3" max="3" width="13.109375" customWidth="1"/>
    <col min="4" max="4" width="11.88671875" customWidth="1"/>
    <col min="5" max="5" width="13" customWidth="1"/>
    <col min="6" max="6" width="13.109375" customWidth="1"/>
    <col min="7" max="8" width="12.6640625" customWidth="1"/>
    <col min="9" max="9" width="13.6640625" customWidth="1"/>
    <col min="10" max="10" width="8.6640625" customWidth="1"/>
  </cols>
  <sheetData>
    <row r="1" spans="1:9" ht="12.75" customHeight="1" x14ac:dyDescent="0.25">
      <c r="A1" s="36" t="s">
        <v>132</v>
      </c>
      <c r="B1" s="37"/>
      <c r="C1" s="38"/>
      <c r="D1" s="38"/>
      <c r="E1" s="38"/>
      <c r="F1" s="38"/>
      <c r="G1" s="38"/>
      <c r="H1" s="38"/>
      <c r="I1" s="38"/>
    </row>
    <row r="2" spans="1:9" ht="12.75" customHeight="1" x14ac:dyDescent="0.25">
      <c r="B2" s="38"/>
      <c r="C2" s="38"/>
      <c r="D2" s="38"/>
      <c r="E2" s="38"/>
      <c r="F2" s="38"/>
      <c r="G2" s="38"/>
      <c r="H2" s="38"/>
      <c r="I2" s="38"/>
    </row>
    <row r="3" spans="1:9" ht="12.75" customHeight="1" x14ac:dyDescent="0.25">
      <c r="B3" s="38"/>
      <c r="C3" s="38"/>
      <c r="D3" s="38"/>
      <c r="E3" s="38"/>
      <c r="F3" s="38"/>
      <c r="G3" s="38"/>
      <c r="H3" s="38"/>
      <c r="I3" s="38"/>
    </row>
    <row r="4" spans="1:9" ht="12.75" customHeight="1" x14ac:dyDescent="0.3">
      <c r="A4" s="39" t="s">
        <v>133</v>
      </c>
      <c r="B4" s="38"/>
      <c r="C4" s="38"/>
      <c r="D4" s="38"/>
      <c r="E4" s="38"/>
      <c r="F4" s="38">
        <f>120138.88*20%</f>
        <v>24027.776000000002</v>
      </c>
      <c r="G4" s="38"/>
      <c r="H4" s="38"/>
      <c r="I4" s="38"/>
    </row>
    <row r="5" spans="1:9" ht="12.75" customHeight="1" x14ac:dyDescent="0.25">
      <c r="B5" s="38"/>
      <c r="C5" s="37" t="s">
        <v>96</v>
      </c>
      <c r="D5" s="37"/>
      <c r="E5" s="37">
        <f>F4/3</f>
        <v>8009.2586666666675</v>
      </c>
      <c r="F5" s="38"/>
      <c r="G5" s="38"/>
      <c r="H5" s="38"/>
      <c r="I5" s="38"/>
    </row>
    <row r="6" spans="1:9" ht="12.75" customHeight="1" x14ac:dyDescent="0.25">
      <c r="B6" s="38"/>
      <c r="C6" s="37" t="s">
        <v>97</v>
      </c>
      <c r="D6" s="37"/>
      <c r="E6" s="37">
        <f>F4/3*2</f>
        <v>16018.517333333335</v>
      </c>
      <c r="F6" s="38"/>
      <c r="G6" s="38"/>
      <c r="H6" s="38"/>
      <c r="I6" s="38"/>
    </row>
    <row r="7" spans="1:9" ht="12.75" customHeight="1" x14ac:dyDescent="0.3">
      <c r="A7" s="39" t="s">
        <v>134</v>
      </c>
      <c r="B7" s="38"/>
      <c r="C7" s="38"/>
      <c r="D7" s="38"/>
      <c r="E7" s="38"/>
      <c r="F7" s="38">
        <f>14.5*1.327</f>
        <v>19.241499999999998</v>
      </c>
      <c r="G7" s="38"/>
      <c r="H7" s="38"/>
      <c r="I7" s="38"/>
    </row>
    <row r="8" spans="1:9" ht="12.75" customHeight="1" x14ac:dyDescent="0.3">
      <c r="A8" s="39" t="s">
        <v>135</v>
      </c>
      <c r="B8" s="38"/>
      <c r="C8" s="38"/>
      <c r="D8" s="38"/>
      <c r="E8" s="38"/>
      <c r="F8" s="38">
        <f>12.5*1.327</f>
        <v>16.587499999999999</v>
      </c>
      <c r="G8" s="38"/>
      <c r="H8" s="38"/>
      <c r="I8" s="38"/>
    </row>
    <row r="9" spans="1:9" ht="12.75" customHeight="1" x14ac:dyDescent="0.25">
      <c r="B9" s="38"/>
      <c r="C9" s="38"/>
      <c r="D9" s="38"/>
      <c r="E9" s="38"/>
      <c r="F9" s="38"/>
      <c r="G9" s="38"/>
      <c r="H9" s="38"/>
      <c r="I9" s="38"/>
    </row>
    <row r="10" spans="1:9" ht="12.75" customHeight="1" x14ac:dyDescent="0.3">
      <c r="A10" s="39" t="s">
        <v>8</v>
      </c>
      <c r="B10" s="38"/>
      <c r="C10" s="38"/>
      <c r="D10" s="38"/>
      <c r="E10" s="38"/>
      <c r="F10" s="38"/>
      <c r="G10" s="38"/>
      <c r="H10" s="38"/>
      <c r="I10" s="38"/>
    </row>
    <row r="11" spans="1:9" ht="12.75" customHeight="1" x14ac:dyDescent="0.25">
      <c r="B11" s="38"/>
      <c r="C11" s="38">
        <v>268.06</v>
      </c>
      <c r="D11" s="38">
        <v>25</v>
      </c>
      <c r="E11" s="38"/>
      <c r="F11" s="38">
        <f>C11*D11</f>
        <v>6701.5</v>
      </c>
      <c r="G11" s="38"/>
      <c r="H11" s="38"/>
      <c r="I11" s="38"/>
    </row>
    <row r="12" spans="1:9" ht="12.75" customHeight="1" x14ac:dyDescent="0.25">
      <c r="B12" s="38"/>
      <c r="C12" s="37" t="s">
        <v>96</v>
      </c>
      <c r="D12" s="37"/>
      <c r="E12" s="37">
        <f>F11/3</f>
        <v>2233.8333333333335</v>
      </c>
      <c r="F12" s="38"/>
      <c r="G12" s="38"/>
      <c r="H12" s="38"/>
      <c r="I12" s="38"/>
    </row>
    <row r="13" spans="1:9" ht="12.75" customHeight="1" x14ac:dyDescent="0.25">
      <c r="B13" s="38"/>
      <c r="C13" s="37" t="s">
        <v>97</v>
      </c>
      <c r="D13" s="37"/>
      <c r="E13" s="37">
        <f>F11/3*2</f>
        <v>4467.666666666667</v>
      </c>
      <c r="F13" s="38"/>
      <c r="G13" s="38"/>
      <c r="H13" s="38"/>
      <c r="I13" s="38"/>
    </row>
    <row r="14" spans="1:9" ht="12.75" customHeight="1" x14ac:dyDescent="0.25">
      <c r="B14" s="38"/>
      <c r="C14" s="38"/>
      <c r="D14" s="38"/>
      <c r="E14" s="38"/>
      <c r="F14" s="38"/>
      <c r="G14" s="38"/>
      <c r="H14" s="38"/>
      <c r="I14" s="38"/>
    </row>
    <row r="15" spans="1:9" ht="12.75" customHeight="1" x14ac:dyDescent="0.25">
      <c r="B15" s="38"/>
      <c r="C15" s="38"/>
      <c r="D15" s="38"/>
      <c r="E15" s="38"/>
      <c r="F15" s="38"/>
      <c r="G15" s="38"/>
      <c r="H15" s="38"/>
      <c r="I15" s="38"/>
    </row>
    <row r="16" spans="1:9" ht="12.75" customHeight="1" x14ac:dyDescent="0.3">
      <c r="A16" s="39" t="s">
        <v>98</v>
      </c>
      <c r="B16" s="38"/>
      <c r="C16" s="38"/>
      <c r="D16" s="38"/>
      <c r="E16" s="38"/>
      <c r="F16" s="38">
        <f>F4+F11</f>
        <v>30729.276000000002</v>
      </c>
      <c r="G16" s="38"/>
      <c r="H16" s="38"/>
      <c r="I16" s="38"/>
    </row>
    <row r="17" spans="1:10" ht="12.75" customHeight="1" x14ac:dyDescent="0.25">
      <c r="B17" s="38"/>
      <c r="C17" s="38"/>
      <c r="D17" s="38"/>
      <c r="E17" s="38"/>
      <c r="F17" s="38"/>
      <c r="G17" s="38"/>
      <c r="H17" s="38"/>
      <c r="I17" s="38"/>
    </row>
    <row r="18" spans="1:10" ht="12.75" customHeight="1" x14ac:dyDescent="0.25">
      <c r="A18" s="36" t="s">
        <v>136</v>
      </c>
      <c r="B18" s="37"/>
      <c r="C18" s="38"/>
      <c r="D18" s="38"/>
      <c r="E18" s="38"/>
      <c r="F18" s="38"/>
      <c r="G18" s="38"/>
      <c r="H18" s="38"/>
      <c r="I18" s="38"/>
    </row>
    <row r="19" spans="1:10" ht="12.75" customHeight="1" x14ac:dyDescent="0.25">
      <c r="A19" s="36" t="s">
        <v>137</v>
      </c>
      <c r="B19" s="37"/>
      <c r="C19" s="38"/>
      <c r="D19" s="38"/>
      <c r="E19" s="38"/>
      <c r="F19" s="38"/>
      <c r="G19" s="38"/>
      <c r="H19" s="38"/>
      <c r="I19" s="38"/>
    </row>
    <row r="20" spans="1:10" ht="12.75" customHeight="1" x14ac:dyDescent="0.25">
      <c r="B20" s="38"/>
      <c r="C20" s="38"/>
      <c r="D20" s="38"/>
      <c r="E20" s="38"/>
      <c r="F20" s="38"/>
      <c r="G20" s="38"/>
      <c r="H20" s="38"/>
      <c r="I20" s="38"/>
    </row>
    <row r="21" spans="1:10" ht="12.75" customHeight="1" x14ac:dyDescent="0.25">
      <c r="A21" s="40" t="s">
        <v>16</v>
      </c>
      <c r="B21" s="41" t="s">
        <v>17</v>
      </c>
      <c r="C21" s="41" t="s">
        <v>101</v>
      </c>
      <c r="D21" s="41" t="s">
        <v>102</v>
      </c>
      <c r="E21" s="41" t="s">
        <v>138</v>
      </c>
      <c r="F21" s="41" t="s">
        <v>139</v>
      </c>
      <c r="G21" s="41" t="s">
        <v>105</v>
      </c>
      <c r="H21" s="41"/>
      <c r="I21" s="42" t="s">
        <v>24</v>
      </c>
    </row>
    <row r="22" spans="1:10" ht="12.75" customHeight="1" x14ac:dyDescent="0.25">
      <c r="A22" s="43" t="s">
        <v>107</v>
      </c>
      <c r="B22" s="37"/>
      <c r="C22" s="38"/>
      <c r="D22" s="38">
        <f>E12/4</f>
        <v>558.45833333333337</v>
      </c>
      <c r="E22" s="38">
        <f>E12/4</f>
        <v>558.45833333333337</v>
      </c>
      <c r="F22" s="38">
        <f>E12/4</f>
        <v>558.45833333333337</v>
      </c>
      <c r="G22" s="38">
        <f>E12/4</f>
        <v>558.45833333333337</v>
      </c>
      <c r="H22" s="38">
        <v>0</v>
      </c>
      <c r="I22" s="44">
        <f t="shared" ref="I22:I26" si="0">C22+D22+E22+F22+G22+H22</f>
        <v>2233.8333333333335</v>
      </c>
    </row>
    <row r="23" spans="1:10" ht="12.75" customHeight="1" x14ac:dyDescent="0.25">
      <c r="A23" s="43" t="s">
        <v>108</v>
      </c>
      <c r="B23" s="37"/>
      <c r="C23" s="38"/>
      <c r="D23" s="38">
        <f t="shared" ref="D23:G23" si="1">1200-D22</f>
        <v>641.54166666666663</v>
      </c>
      <c r="E23" s="38">
        <f t="shared" si="1"/>
        <v>641.54166666666663</v>
      </c>
      <c r="F23" s="38">
        <f t="shared" si="1"/>
        <v>641.54166666666663</v>
      </c>
      <c r="G23" s="38">
        <f t="shared" si="1"/>
        <v>641.54166666666663</v>
      </c>
      <c r="H23" s="38">
        <v>0</v>
      </c>
      <c r="I23" s="44">
        <f t="shared" si="0"/>
        <v>2566.1666666666665</v>
      </c>
    </row>
    <row r="24" spans="1:10" ht="12.75" customHeight="1" x14ac:dyDescent="0.25">
      <c r="A24" s="43" t="s">
        <v>109</v>
      </c>
      <c r="B24" s="37">
        <v>300</v>
      </c>
      <c r="C24" s="38">
        <v>0</v>
      </c>
      <c r="D24" s="38">
        <v>0</v>
      </c>
      <c r="E24" s="38">
        <v>0</v>
      </c>
      <c r="F24" s="38">
        <v>0</v>
      </c>
      <c r="G24" s="38">
        <v>300</v>
      </c>
      <c r="H24" s="38">
        <v>0</v>
      </c>
      <c r="I24" s="44">
        <f t="shared" si="0"/>
        <v>300</v>
      </c>
    </row>
    <row r="25" spans="1:10" ht="12.75" customHeight="1" x14ac:dyDescent="0.25">
      <c r="A25" s="43" t="s">
        <v>140</v>
      </c>
      <c r="B25" s="37" t="s">
        <v>141</v>
      </c>
      <c r="C25" s="38">
        <f>53.4*F7</f>
        <v>1027.4960999999998</v>
      </c>
      <c r="D25" s="38">
        <f>53.4*F7</f>
        <v>1027.4960999999998</v>
      </c>
      <c r="E25" s="38">
        <f>53.4*F7</f>
        <v>1027.4960999999998</v>
      </c>
      <c r="F25" s="38">
        <f>53.4*F7</f>
        <v>1027.4960999999998</v>
      </c>
      <c r="G25" s="38">
        <f>53.4*F7</f>
        <v>1027.4960999999998</v>
      </c>
      <c r="H25" s="38">
        <f>50*K7</f>
        <v>0</v>
      </c>
      <c r="I25" s="44">
        <f t="shared" si="0"/>
        <v>5137.4804999999997</v>
      </c>
    </row>
    <row r="26" spans="1:10" ht="12.75" customHeight="1" x14ac:dyDescent="0.25">
      <c r="A26" s="45"/>
      <c r="B26" s="38"/>
      <c r="C26" s="38"/>
      <c r="D26" s="38"/>
      <c r="E26" s="38"/>
      <c r="F26" s="38"/>
      <c r="G26" s="38"/>
      <c r="H26" s="38"/>
      <c r="I26" s="44">
        <f t="shared" si="0"/>
        <v>0</v>
      </c>
    </row>
    <row r="27" spans="1:10" ht="12.75" customHeight="1" x14ac:dyDescent="0.25">
      <c r="A27" s="43" t="s">
        <v>24</v>
      </c>
      <c r="B27" s="37"/>
      <c r="C27" s="38">
        <f t="shared" ref="C27:H27" si="2">SUM(C22:C26)</f>
        <v>1027.4960999999998</v>
      </c>
      <c r="D27" s="38">
        <f t="shared" si="2"/>
        <v>2227.4960999999998</v>
      </c>
      <c r="E27" s="38">
        <f t="shared" si="2"/>
        <v>2227.4960999999998</v>
      </c>
      <c r="F27" s="38">
        <f t="shared" si="2"/>
        <v>2227.4960999999998</v>
      </c>
      <c r="G27" s="38">
        <f t="shared" si="2"/>
        <v>2527.4960999999998</v>
      </c>
      <c r="H27" s="38">
        <f t="shared" si="2"/>
        <v>0</v>
      </c>
      <c r="I27" s="44">
        <f>I22+I23+I24+I25+I26</f>
        <v>10237.4805</v>
      </c>
    </row>
    <row r="28" spans="1:10" ht="12.75" customHeight="1" x14ac:dyDescent="0.25">
      <c r="A28" s="46"/>
      <c r="B28" s="47"/>
      <c r="C28" s="47"/>
      <c r="D28" s="47"/>
      <c r="E28" s="47"/>
      <c r="F28" s="47"/>
      <c r="G28" s="48" t="s">
        <v>26</v>
      </c>
      <c r="H28" s="48">
        <f>E12-I22</f>
        <v>0</v>
      </c>
      <c r="I28" s="49"/>
    </row>
    <row r="29" spans="1:10" ht="12.75" customHeight="1" x14ac:dyDescent="0.3">
      <c r="A29" s="50"/>
      <c r="B29" s="51"/>
      <c r="C29" s="51"/>
      <c r="D29" s="51"/>
      <c r="E29" s="51"/>
      <c r="F29" s="51"/>
      <c r="G29" s="52" t="s">
        <v>27</v>
      </c>
      <c r="H29" s="52">
        <f>E5-I23-I24-I25-I26</f>
        <v>5.6115000000008877</v>
      </c>
      <c r="I29" s="53"/>
      <c r="J29" s="39">
        <f>H29/F7</f>
        <v>0.29163526752076957</v>
      </c>
    </row>
    <row r="30" spans="1:10" ht="12.75" customHeight="1" x14ac:dyDescent="0.25">
      <c r="B30" s="38"/>
      <c r="C30" s="38"/>
      <c r="D30" s="38"/>
      <c r="E30" s="38"/>
      <c r="F30" s="38"/>
      <c r="G30" s="38"/>
      <c r="H30" s="38"/>
      <c r="I30" s="38"/>
    </row>
    <row r="31" spans="1:10" ht="12.75" customHeight="1" x14ac:dyDescent="0.25">
      <c r="A31" s="40" t="s">
        <v>28</v>
      </c>
      <c r="B31" s="41" t="s">
        <v>17</v>
      </c>
      <c r="C31" s="41" t="s">
        <v>110</v>
      </c>
      <c r="D31" s="41" t="s">
        <v>111</v>
      </c>
      <c r="E31" s="41" t="s">
        <v>112</v>
      </c>
      <c r="F31" s="41" t="s">
        <v>113</v>
      </c>
      <c r="G31" s="41" t="s">
        <v>114</v>
      </c>
      <c r="H31" s="41" t="s">
        <v>115</v>
      </c>
      <c r="I31" s="42" t="s">
        <v>24</v>
      </c>
    </row>
    <row r="32" spans="1:10" ht="12.75" customHeight="1" x14ac:dyDescent="0.25">
      <c r="A32" s="43" t="s">
        <v>116</v>
      </c>
      <c r="B32" s="37"/>
      <c r="C32" s="38">
        <f>E13/11*4</f>
        <v>1624.6060606060607</v>
      </c>
      <c r="D32" s="38">
        <f>E13/11*1</f>
        <v>406.15151515151518</v>
      </c>
      <c r="E32" s="38">
        <v>0</v>
      </c>
      <c r="F32" s="38">
        <f>E13/11*3</f>
        <v>1218.4545454545455</v>
      </c>
      <c r="G32" s="38">
        <f>E13/11*1</f>
        <v>406.15151515151518</v>
      </c>
      <c r="H32" s="38">
        <f>E13/11*2</f>
        <v>812.30303030303037</v>
      </c>
      <c r="I32" s="44">
        <f t="shared" ref="I32:I35" si="3">C32+D32+E32+F32+G32+H32</f>
        <v>4467.666666666667</v>
      </c>
    </row>
    <row r="33" spans="1:10" ht="12.75" customHeight="1" x14ac:dyDescent="0.25">
      <c r="A33" s="43" t="s">
        <v>117</v>
      </c>
      <c r="B33" s="37"/>
      <c r="C33" s="38">
        <f>600*4-C32</f>
        <v>775.39393939393926</v>
      </c>
      <c r="D33" s="38">
        <f>600-D32</f>
        <v>193.84848484848482</v>
      </c>
      <c r="E33" s="38">
        <v>0</v>
      </c>
      <c r="F33" s="38">
        <f>600*3-F32</f>
        <v>581.5454545454545</v>
      </c>
      <c r="G33" s="38">
        <f>600-G32</f>
        <v>193.84848484848482</v>
      </c>
      <c r="H33" s="38">
        <f>600*2-H32</f>
        <v>387.69696969696963</v>
      </c>
      <c r="I33" s="44">
        <f t="shared" si="3"/>
        <v>2132.333333333333</v>
      </c>
    </row>
    <row r="34" spans="1:10" ht="12.75" customHeight="1" x14ac:dyDescent="0.25">
      <c r="A34" s="43" t="s">
        <v>142</v>
      </c>
      <c r="B34" s="37">
        <v>500</v>
      </c>
      <c r="C34" s="38">
        <f>6*B34</f>
        <v>3000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44">
        <f t="shared" si="3"/>
        <v>3000</v>
      </c>
    </row>
    <row r="35" spans="1:10" ht="12.75" customHeight="1" x14ac:dyDescent="0.25">
      <c r="A35" s="43" t="s">
        <v>143</v>
      </c>
      <c r="B35" s="37">
        <v>250</v>
      </c>
      <c r="C35" s="38">
        <f>1*B35</f>
        <v>250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44">
        <f t="shared" si="3"/>
        <v>250</v>
      </c>
    </row>
    <row r="36" spans="1:10" ht="12.75" customHeight="1" x14ac:dyDescent="0.25">
      <c r="A36" s="43" t="s">
        <v>144</v>
      </c>
      <c r="B36" s="37">
        <v>263.62</v>
      </c>
      <c r="C36" s="38">
        <f>B36*7</f>
        <v>1845.3400000000001</v>
      </c>
      <c r="D36" s="38">
        <f>B36*2</f>
        <v>527.24</v>
      </c>
      <c r="E36" s="38">
        <f>B36*3</f>
        <v>790.86</v>
      </c>
      <c r="F36" s="38">
        <f>B36*3</f>
        <v>790.86</v>
      </c>
      <c r="G36" s="38">
        <f>B36*3</f>
        <v>790.86</v>
      </c>
      <c r="H36" s="38">
        <f>B36*3</f>
        <v>790.86</v>
      </c>
      <c r="I36" s="44">
        <f>SUM(C36:H36)</f>
        <v>5536.0199999999995</v>
      </c>
    </row>
    <row r="37" spans="1:10" ht="12.75" customHeight="1" x14ac:dyDescent="0.25">
      <c r="A37" s="43" t="s">
        <v>145</v>
      </c>
      <c r="B37" s="37">
        <v>0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44">
        <f t="shared" ref="I37:I38" si="4">C37+D37+E37+F37+G37+H37</f>
        <v>0</v>
      </c>
    </row>
    <row r="38" spans="1:10" ht="12.75" customHeight="1" x14ac:dyDescent="0.25">
      <c r="A38" s="43" t="s">
        <v>146</v>
      </c>
      <c r="B38" s="37">
        <v>500</v>
      </c>
      <c r="C38" s="38">
        <v>0</v>
      </c>
      <c r="D38" s="38">
        <v>0</v>
      </c>
      <c r="E38" s="38">
        <v>0</v>
      </c>
      <c r="F38" s="38">
        <f>B38*3</f>
        <v>1500</v>
      </c>
      <c r="G38" s="38">
        <f>B38*3</f>
        <v>1500</v>
      </c>
      <c r="H38" s="38">
        <f>B38*3</f>
        <v>1500</v>
      </c>
      <c r="I38" s="44">
        <f t="shared" si="4"/>
        <v>4500</v>
      </c>
    </row>
    <row r="39" spans="1:10" ht="12.75" customHeight="1" x14ac:dyDescent="0.25">
      <c r="A39" s="43" t="s">
        <v>147</v>
      </c>
      <c r="B39" s="37">
        <v>200</v>
      </c>
      <c r="C39" s="38">
        <v>0</v>
      </c>
      <c r="D39" s="38">
        <v>0</v>
      </c>
      <c r="E39" s="38">
        <f>B39*3</f>
        <v>600</v>
      </c>
      <c r="F39" s="38">
        <v>0</v>
      </c>
      <c r="G39" s="38">
        <v>0</v>
      </c>
      <c r="H39" s="38">
        <v>0</v>
      </c>
      <c r="I39" s="44">
        <f>E39</f>
        <v>600</v>
      </c>
    </row>
    <row r="40" spans="1:10" ht="12.75" customHeight="1" x14ac:dyDescent="0.25">
      <c r="A40" s="43"/>
      <c r="B40" s="37"/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44">
        <f>C40+D40+E40+F40+G40+H40</f>
        <v>0</v>
      </c>
    </row>
    <row r="41" spans="1:10" ht="12.75" customHeight="1" x14ac:dyDescent="0.25">
      <c r="A41" s="43"/>
      <c r="B41" s="37"/>
      <c r="C41" s="38"/>
      <c r="D41" s="38"/>
      <c r="E41" s="38">
        <f>B41*4</f>
        <v>0</v>
      </c>
      <c r="F41" s="38"/>
      <c r="G41" s="38"/>
      <c r="H41" s="38"/>
      <c r="I41" s="44">
        <f>E41</f>
        <v>0</v>
      </c>
    </row>
    <row r="42" spans="1:10" ht="12.75" customHeight="1" x14ac:dyDescent="0.25">
      <c r="A42" s="43" t="s">
        <v>24</v>
      </c>
      <c r="B42" s="37"/>
      <c r="C42" s="38">
        <f t="shared" ref="C42:H42" si="5">SUM(C32:C41)</f>
        <v>7495.34</v>
      </c>
      <c r="D42" s="38">
        <f t="shared" si="5"/>
        <v>1127.24</v>
      </c>
      <c r="E42" s="38">
        <f t="shared" si="5"/>
        <v>1390.8600000000001</v>
      </c>
      <c r="F42" s="38">
        <f t="shared" si="5"/>
        <v>4090.86</v>
      </c>
      <c r="G42" s="38">
        <f t="shared" si="5"/>
        <v>2890.86</v>
      </c>
      <c r="H42" s="38">
        <f t="shared" si="5"/>
        <v>3490.86</v>
      </c>
      <c r="I42" s="44">
        <f>I32+I33+I34+I35+I36+I37+I38+I39+I40+I41</f>
        <v>20486.02</v>
      </c>
    </row>
    <row r="43" spans="1:10" ht="12.75" customHeight="1" x14ac:dyDescent="0.25">
      <c r="A43" s="46"/>
      <c r="B43" s="47"/>
      <c r="C43" s="47"/>
      <c r="D43" s="47"/>
      <c r="E43" s="47"/>
      <c r="F43" s="47"/>
      <c r="G43" s="48" t="s">
        <v>26</v>
      </c>
      <c r="H43" s="48">
        <f>E13-I32</f>
        <v>0</v>
      </c>
      <c r="I43" s="49"/>
    </row>
    <row r="44" spans="1:10" ht="12.75" customHeight="1" x14ac:dyDescent="0.3">
      <c r="A44" s="50"/>
      <c r="B44" s="51"/>
      <c r="C44" s="51"/>
      <c r="D44" s="51"/>
      <c r="E44" s="51"/>
      <c r="F44" s="51"/>
      <c r="G44" s="52" t="s">
        <v>27</v>
      </c>
      <c r="H44" s="52">
        <f>E6-I33-I34-I35-I36-I37-I38-I39-I40-I41</f>
        <v>0.16400000000157888</v>
      </c>
      <c r="I44" s="53" t="s">
        <v>42</v>
      </c>
      <c r="J44" s="39">
        <f>H44/F8</f>
        <v>9.8869630746995559E-3</v>
      </c>
    </row>
    <row r="45" spans="1:10" ht="12.75" customHeight="1" x14ac:dyDescent="0.25">
      <c r="B45" s="38"/>
      <c r="C45" s="38"/>
      <c r="D45" s="38"/>
      <c r="E45" s="38"/>
      <c r="F45" s="38"/>
      <c r="G45" s="38"/>
      <c r="H45" s="38"/>
      <c r="I45" s="38"/>
    </row>
    <row r="46" spans="1:10" ht="12.75" customHeight="1" x14ac:dyDescent="0.25">
      <c r="B46" s="38"/>
      <c r="C46" s="38"/>
      <c r="D46" s="38"/>
      <c r="E46" s="38"/>
      <c r="F46" s="38"/>
      <c r="G46" s="38"/>
      <c r="H46" s="38"/>
      <c r="I46" s="38"/>
    </row>
    <row r="47" spans="1:10" ht="12.75" customHeight="1" x14ac:dyDescent="0.25">
      <c r="B47" s="38"/>
      <c r="C47" s="38"/>
      <c r="D47" s="38"/>
      <c r="E47" s="38"/>
      <c r="F47" s="38"/>
      <c r="G47" s="38"/>
      <c r="H47" s="38"/>
      <c r="I47" s="38"/>
    </row>
    <row r="48" spans="1:10" ht="12.75" customHeight="1" x14ac:dyDescent="0.25">
      <c r="B48" s="38"/>
      <c r="C48" s="38"/>
      <c r="D48" s="38"/>
      <c r="E48" s="38"/>
      <c r="F48" s="38"/>
      <c r="G48" s="38"/>
      <c r="H48" s="38"/>
      <c r="I48" s="38"/>
    </row>
    <row r="49" spans="2:9" ht="12.75" customHeight="1" x14ac:dyDescent="0.25">
      <c r="B49" s="38"/>
      <c r="C49" s="38"/>
      <c r="D49" s="38"/>
      <c r="E49" s="38"/>
      <c r="F49" s="38"/>
      <c r="G49" s="38"/>
      <c r="H49" s="38"/>
      <c r="I49" s="38"/>
    </row>
    <row r="50" spans="2:9" ht="12.75" customHeight="1" x14ac:dyDescent="0.25">
      <c r="B50" s="38"/>
      <c r="C50" s="38"/>
      <c r="D50" s="38"/>
      <c r="E50" s="38"/>
      <c r="F50" s="38"/>
      <c r="G50" s="38"/>
      <c r="H50" s="38"/>
      <c r="I50" s="38"/>
    </row>
    <row r="51" spans="2:9" ht="12.75" customHeight="1" x14ac:dyDescent="0.25">
      <c r="B51" s="38"/>
      <c r="C51" s="38"/>
      <c r="D51" s="38"/>
      <c r="E51" s="38"/>
      <c r="F51" s="38"/>
      <c r="G51" s="38"/>
      <c r="H51" s="38"/>
      <c r="I51" s="38"/>
    </row>
    <row r="52" spans="2:9" ht="12.75" customHeight="1" x14ac:dyDescent="0.25">
      <c r="B52" s="38"/>
      <c r="C52" s="38"/>
      <c r="D52" s="38"/>
      <c r="E52" s="38"/>
      <c r="F52" s="38"/>
      <c r="G52" s="38"/>
      <c r="H52" s="38"/>
      <c r="I52" s="38"/>
    </row>
    <row r="53" spans="2:9" ht="12.75" customHeight="1" x14ac:dyDescent="0.25">
      <c r="B53" s="38"/>
      <c r="C53" s="38"/>
      <c r="D53" s="38"/>
      <c r="E53" s="38"/>
      <c r="F53" s="38"/>
      <c r="G53" s="38"/>
      <c r="H53" s="38"/>
      <c r="I53" s="38"/>
    </row>
    <row r="54" spans="2:9" ht="12.75" customHeight="1" x14ac:dyDescent="0.25">
      <c r="B54" s="38"/>
      <c r="C54" s="38"/>
      <c r="D54" s="38"/>
      <c r="E54" s="38"/>
      <c r="F54" s="38"/>
      <c r="G54" s="38"/>
      <c r="H54" s="38"/>
      <c r="I54" s="38"/>
    </row>
    <row r="55" spans="2:9" ht="12.75" customHeight="1" x14ac:dyDescent="0.25">
      <c r="B55" s="38"/>
      <c r="C55" s="38"/>
      <c r="D55" s="38"/>
      <c r="E55" s="38"/>
      <c r="F55" s="38"/>
      <c r="G55" s="38"/>
      <c r="H55" s="38"/>
      <c r="I55" s="38"/>
    </row>
    <row r="56" spans="2:9" ht="12.75" customHeight="1" x14ac:dyDescent="0.25">
      <c r="B56" s="38"/>
      <c r="C56" s="38"/>
      <c r="D56" s="38"/>
      <c r="E56" s="38"/>
      <c r="F56" s="38"/>
      <c r="G56" s="38"/>
      <c r="H56" s="38"/>
      <c r="I56" s="38"/>
    </row>
    <row r="57" spans="2:9" ht="12.75" customHeight="1" x14ac:dyDescent="0.25">
      <c r="B57" s="38"/>
      <c r="C57" s="38"/>
      <c r="D57" s="38"/>
      <c r="E57" s="38"/>
      <c r="F57" s="38"/>
      <c r="G57" s="38"/>
      <c r="H57" s="38"/>
      <c r="I57" s="38"/>
    </row>
    <row r="58" spans="2:9" ht="12.75" customHeight="1" x14ac:dyDescent="0.25">
      <c r="B58" s="38"/>
      <c r="C58" s="38"/>
      <c r="D58" s="38"/>
      <c r="E58" s="38"/>
      <c r="F58" s="38"/>
      <c r="G58" s="38"/>
      <c r="H58" s="38"/>
      <c r="I58" s="38"/>
    </row>
    <row r="59" spans="2:9" ht="12.75" customHeight="1" x14ac:dyDescent="0.25">
      <c r="B59" s="38"/>
      <c r="C59" s="38"/>
      <c r="D59" s="38"/>
      <c r="E59" s="38"/>
      <c r="F59" s="38"/>
      <c r="G59" s="38"/>
      <c r="H59" s="38"/>
      <c r="I59" s="38"/>
    </row>
    <row r="60" spans="2:9" ht="12.75" customHeight="1" x14ac:dyDescent="0.25">
      <c r="B60" s="38"/>
      <c r="C60" s="38"/>
      <c r="D60" s="38"/>
      <c r="E60" s="38"/>
      <c r="F60" s="38"/>
      <c r="G60" s="38"/>
      <c r="H60" s="38"/>
      <c r="I60" s="38"/>
    </row>
    <row r="61" spans="2:9" ht="12.75" customHeight="1" x14ac:dyDescent="0.25">
      <c r="B61" s="38"/>
      <c r="C61" s="38"/>
      <c r="D61" s="38"/>
      <c r="E61" s="38"/>
      <c r="F61" s="38"/>
      <c r="G61" s="38"/>
      <c r="H61" s="38"/>
      <c r="I61" s="38"/>
    </row>
    <row r="62" spans="2:9" ht="12.75" customHeight="1" x14ac:dyDescent="0.25">
      <c r="B62" s="38"/>
      <c r="C62" s="38"/>
      <c r="D62" s="38"/>
      <c r="E62" s="38"/>
      <c r="F62" s="38"/>
      <c r="G62" s="38"/>
      <c r="H62" s="38"/>
      <c r="I62" s="38"/>
    </row>
    <row r="63" spans="2:9" ht="12.75" customHeight="1" x14ac:dyDescent="0.25">
      <c r="B63" s="38"/>
      <c r="C63" s="38"/>
      <c r="D63" s="38"/>
      <c r="E63" s="38"/>
      <c r="F63" s="38"/>
      <c r="G63" s="38"/>
      <c r="H63" s="38"/>
      <c r="I63" s="38"/>
    </row>
    <row r="64" spans="2:9" ht="12.75" customHeight="1" x14ac:dyDescent="0.25">
      <c r="B64" s="38"/>
      <c r="C64" s="38"/>
      <c r="D64" s="38"/>
      <c r="E64" s="38"/>
      <c r="F64" s="38"/>
      <c r="G64" s="38"/>
      <c r="H64" s="38"/>
      <c r="I64" s="38"/>
    </row>
    <row r="65" spans="2:9" ht="12.75" customHeight="1" x14ac:dyDescent="0.25">
      <c r="B65" s="38"/>
      <c r="C65" s="38"/>
      <c r="D65" s="38"/>
      <c r="E65" s="38"/>
      <c r="F65" s="38"/>
      <c r="G65" s="38"/>
      <c r="H65" s="38"/>
      <c r="I65" s="38"/>
    </row>
    <row r="66" spans="2:9" ht="12.75" customHeight="1" x14ac:dyDescent="0.25">
      <c r="B66" s="38"/>
      <c r="C66" s="38"/>
      <c r="D66" s="38"/>
      <c r="E66" s="38"/>
      <c r="F66" s="38"/>
      <c r="G66" s="38"/>
      <c r="H66" s="38"/>
      <c r="I66" s="38"/>
    </row>
    <row r="67" spans="2:9" ht="12.75" customHeight="1" x14ac:dyDescent="0.25">
      <c r="B67" s="38"/>
      <c r="C67" s="38"/>
      <c r="D67" s="38"/>
      <c r="E67" s="38"/>
      <c r="F67" s="38"/>
      <c r="G67" s="38"/>
      <c r="H67" s="38"/>
      <c r="I67" s="38"/>
    </row>
    <row r="68" spans="2:9" ht="12.75" customHeight="1" x14ac:dyDescent="0.25">
      <c r="B68" s="38"/>
      <c r="C68" s="38"/>
      <c r="D68" s="38"/>
      <c r="E68" s="38"/>
      <c r="F68" s="38"/>
      <c r="G68" s="38"/>
      <c r="H68" s="38"/>
      <c r="I68" s="38"/>
    </row>
    <row r="69" spans="2:9" ht="12.75" customHeight="1" x14ac:dyDescent="0.25">
      <c r="B69" s="38"/>
      <c r="C69" s="38"/>
      <c r="D69" s="38"/>
      <c r="E69" s="38"/>
      <c r="F69" s="38"/>
      <c r="G69" s="38"/>
      <c r="H69" s="38"/>
      <c r="I69" s="38"/>
    </row>
    <row r="70" spans="2:9" ht="12.75" customHeight="1" x14ac:dyDescent="0.25">
      <c r="B70" s="38"/>
      <c r="C70" s="38"/>
      <c r="D70" s="38"/>
      <c r="E70" s="38"/>
      <c r="F70" s="38"/>
      <c r="G70" s="38"/>
      <c r="H70" s="38"/>
      <c r="I70" s="38"/>
    </row>
    <row r="71" spans="2:9" ht="12.75" customHeight="1" x14ac:dyDescent="0.25">
      <c r="B71" s="38"/>
      <c r="C71" s="38"/>
      <c r="D71" s="38"/>
      <c r="E71" s="38"/>
      <c r="F71" s="38"/>
      <c r="G71" s="38"/>
      <c r="H71" s="38"/>
      <c r="I71" s="38"/>
    </row>
    <row r="72" spans="2:9" ht="12.75" customHeight="1" x14ac:dyDescent="0.25">
      <c r="B72" s="38"/>
      <c r="C72" s="38"/>
      <c r="D72" s="38"/>
      <c r="E72" s="38"/>
      <c r="F72" s="38"/>
      <c r="G72" s="38"/>
      <c r="H72" s="38"/>
      <c r="I72" s="38"/>
    </row>
    <row r="73" spans="2:9" ht="12.75" customHeight="1" x14ac:dyDescent="0.25">
      <c r="B73" s="38"/>
      <c r="C73" s="38"/>
      <c r="D73" s="38"/>
      <c r="E73" s="38"/>
      <c r="F73" s="38"/>
      <c r="G73" s="38"/>
      <c r="H73" s="38"/>
      <c r="I73" s="38"/>
    </row>
    <row r="74" spans="2:9" ht="12.75" customHeight="1" x14ac:dyDescent="0.25">
      <c r="B74" s="38"/>
      <c r="C74" s="38"/>
      <c r="D74" s="38"/>
      <c r="E74" s="38"/>
      <c r="F74" s="38"/>
      <c r="G74" s="38"/>
      <c r="H74" s="38"/>
      <c r="I74" s="38"/>
    </row>
    <row r="75" spans="2:9" ht="12.75" customHeight="1" x14ac:dyDescent="0.25">
      <c r="B75" s="38"/>
      <c r="C75" s="38"/>
      <c r="D75" s="38"/>
      <c r="E75" s="38"/>
      <c r="F75" s="38"/>
      <c r="G75" s="38"/>
      <c r="H75" s="38"/>
      <c r="I75" s="38"/>
    </row>
    <row r="76" spans="2:9" ht="12.75" customHeight="1" x14ac:dyDescent="0.25">
      <c r="B76" s="38"/>
      <c r="C76" s="38"/>
      <c r="D76" s="38"/>
      <c r="E76" s="38"/>
      <c r="F76" s="38"/>
      <c r="G76" s="38"/>
      <c r="H76" s="38"/>
      <c r="I76" s="38"/>
    </row>
    <row r="77" spans="2:9" ht="12.75" customHeight="1" x14ac:dyDescent="0.25">
      <c r="B77" s="38"/>
      <c r="C77" s="38"/>
      <c r="D77" s="38"/>
      <c r="E77" s="38"/>
      <c r="F77" s="38"/>
      <c r="G77" s="38"/>
      <c r="H77" s="38"/>
      <c r="I77" s="38"/>
    </row>
    <row r="78" spans="2:9" ht="12.75" customHeight="1" x14ac:dyDescent="0.25">
      <c r="B78" s="38"/>
      <c r="C78" s="38"/>
      <c r="D78" s="38"/>
      <c r="E78" s="38"/>
      <c r="F78" s="38"/>
      <c r="G78" s="38"/>
      <c r="H78" s="38"/>
      <c r="I78" s="38"/>
    </row>
    <row r="79" spans="2:9" ht="12.75" customHeight="1" x14ac:dyDescent="0.25">
      <c r="B79" s="38"/>
      <c r="C79" s="38"/>
      <c r="D79" s="38"/>
      <c r="E79" s="38"/>
      <c r="F79" s="38"/>
      <c r="G79" s="38"/>
      <c r="H79" s="38"/>
      <c r="I79" s="38"/>
    </row>
    <row r="80" spans="2:9" ht="12.75" customHeight="1" x14ac:dyDescent="0.25">
      <c r="B80" s="38"/>
      <c r="C80" s="38"/>
      <c r="D80" s="38"/>
      <c r="E80" s="38"/>
      <c r="F80" s="38"/>
      <c r="G80" s="38"/>
      <c r="H80" s="38"/>
      <c r="I80" s="38"/>
    </row>
    <row r="81" spans="2:9" ht="12.75" customHeight="1" x14ac:dyDescent="0.25">
      <c r="B81" s="38"/>
      <c r="C81" s="38"/>
      <c r="D81" s="38"/>
      <c r="E81" s="38"/>
      <c r="F81" s="38"/>
      <c r="G81" s="38"/>
      <c r="H81" s="38"/>
      <c r="I81" s="38"/>
    </row>
    <row r="82" spans="2:9" ht="12.75" customHeight="1" x14ac:dyDescent="0.25">
      <c r="B82" s="38"/>
      <c r="C82" s="38"/>
      <c r="D82" s="38"/>
      <c r="E82" s="38"/>
      <c r="F82" s="38"/>
      <c r="G82" s="38"/>
      <c r="H82" s="38"/>
      <c r="I82" s="38"/>
    </row>
    <row r="83" spans="2:9" ht="12.75" customHeight="1" x14ac:dyDescent="0.25">
      <c r="B83" s="38"/>
      <c r="C83" s="38"/>
      <c r="D83" s="38"/>
      <c r="E83" s="38"/>
      <c r="F83" s="38"/>
      <c r="G83" s="38"/>
      <c r="H83" s="38"/>
      <c r="I83" s="38"/>
    </row>
    <row r="84" spans="2:9" ht="12.75" customHeight="1" x14ac:dyDescent="0.25">
      <c r="B84" s="38"/>
      <c r="C84" s="38"/>
      <c r="D84" s="38"/>
      <c r="E84" s="38"/>
      <c r="F84" s="38"/>
      <c r="G84" s="38"/>
      <c r="H84" s="38"/>
      <c r="I84" s="38"/>
    </row>
    <row r="85" spans="2:9" ht="12.75" customHeight="1" x14ac:dyDescent="0.25">
      <c r="B85" s="38"/>
      <c r="C85" s="38"/>
      <c r="D85" s="38"/>
      <c r="E85" s="38"/>
      <c r="F85" s="38"/>
      <c r="G85" s="38"/>
      <c r="H85" s="38"/>
      <c r="I85" s="38"/>
    </row>
    <row r="86" spans="2:9" ht="12.75" customHeight="1" x14ac:dyDescent="0.25">
      <c r="B86" s="38"/>
      <c r="C86" s="38"/>
      <c r="D86" s="38"/>
      <c r="E86" s="38"/>
      <c r="F86" s="38"/>
      <c r="G86" s="38"/>
      <c r="H86" s="38"/>
      <c r="I86" s="38"/>
    </row>
    <row r="87" spans="2:9" ht="12.75" customHeight="1" x14ac:dyDescent="0.25">
      <c r="B87" s="38"/>
      <c r="C87" s="38"/>
      <c r="D87" s="38"/>
      <c r="E87" s="38"/>
      <c r="F87" s="38"/>
      <c r="G87" s="38"/>
      <c r="H87" s="38"/>
      <c r="I87" s="38"/>
    </row>
    <row r="88" spans="2:9" ht="12.75" customHeight="1" x14ac:dyDescent="0.25">
      <c r="B88" s="38"/>
      <c r="C88" s="38"/>
      <c r="D88" s="38"/>
      <c r="E88" s="38"/>
      <c r="F88" s="38"/>
      <c r="G88" s="38"/>
      <c r="H88" s="38"/>
      <c r="I88" s="38"/>
    </row>
    <row r="89" spans="2:9" ht="12.75" customHeight="1" x14ac:dyDescent="0.25">
      <c r="B89" s="38"/>
      <c r="C89" s="38"/>
      <c r="D89" s="38"/>
      <c r="E89" s="38"/>
      <c r="F89" s="38"/>
      <c r="G89" s="38"/>
      <c r="H89" s="38"/>
      <c r="I89" s="38"/>
    </row>
    <row r="90" spans="2:9" ht="12.75" customHeight="1" x14ac:dyDescent="0.25">
      <c r="B90" s="38"/>
      <c r="C90" s="38"/>
      <c r="D90" s="38"/>
      <c r="E90" s="38"/>
      <c r="F90" s="38"/>
      <c r="G90" s="38"/>
      <c r="H90" s="38"/>
      <c r="I90" s="38"/>
    </row>
    <row r="91" spans="2:9" ht="12.75" customHeight="1" x14ac:dyDescent="0.25">
      <c r="B91" s="38"/>
      <c r="C91" s="38"/>
      <c r="D91" s="38"/>
      <c r="E91" s="38"/>
      <c r="F91" s="38"/>
      <c r="G91" s="38"/>
      <c r="H91" s="38"/>
      <c r="I91" s="38"/>
    </row>
    <row r="92" spans="2:9" ht="12.75" customHeight="1" x14ac:dyDescent="0.25">
      <c r="B92" s="38"/>
      <c r="C92" s="38"/>
      <c r="D92" s="38"/>
      <c r="E92" s="38"/>
      <c r="F92" s="38"/>
      <c r="G92" s="38"/>
      <c r="H92" s="38"/>
      <c r="I92" s="38"/>
    </row>
    <row r="93" spans="2:9" ht="12.75" customHeight="1" x14ac:dyDescent="0.25">
      <c r="B93" s="38"/>
      <c r="C93" s="38"/>
      <c r="D93" s="38"/>
      <c r="E93" s="38"/>
      <c r="F93" s="38"/>
      <c r="G93" s="38"/>
      <c r="H93" s="38"/>
      <c r="I93" s="38"/>
    </row>
    <row r="94" spans="2:9" ht="12.75" customHeight="1" x14ac:dyDescent="0.25">
      <c r="B94" s="38"/>
      <c r="C94" s="38"/>
      <c r="D94" s="38"/>
      <c r="E94" s="38"/>
      <c r="F94" s="38"/>
      <c r="G94" s="38"/>
      <c r="H94" s="38"/>
      <c r="I94" s="38"/>
    </row>
    <row r="95" spans="2:9" ht="12.75" customHeight="1" x14ac:dyDescent="0.25">
      <c r="B95" s="38"/>
      <c r="C95" s="38"/>
      <c r="D95" s="38"/>
      <c r="E95" s="38"/>
      <c r="F95" s="38"/>
      <c r="G95" s="38"/>
      <c r="H95" s="38"/>
      <c r="I95" s="38"/>
    </row>
    <row r="96" spans="2:9" ht="12.75" customHeight="1" x14ac:dyDescent="0.25">
      <c r="B96" s="38"/>
      <c r="C96" s="38"/>
      <c r="D96" s="38"/>
      <c r="E96" s="38"/>
      <c r="F96" s="38"/>
      <c r="G96" s="38"/>
      <c r="H96" s="38"/>
      <c r="I96" s="38"/>
    </row>
    <row r="97" spans="2:9" ht="12.75" customHeight="1" x14ac:dyDescent="0.25">
      <c r="B97" s="38"/>
      <c r="C97" s="38"/>
      <c r="D97" s="38"/>
      <c r="E97" s="38"/>
      <c r="F97" s="38"/>
      <c r="G97" s="38"/>
      <c r="H97" s="38"/>
      <c r="I97" s="38"/>
    </row>
    <row r="98" spans="2:9" ht="12.75" customHeight="1" x14ac:dyDescent="0.25">
      <c r="B98" s="38"/>
      <c r="C98" s="38"/>
      <c r="D98" s="38"/>
      <c r="E98" s="38"/>
      <c r="F98" s="38"/>
      <c r="G98" s="38"/>
      <c r="H98" s="38"/>
      <c r="I98" s="38"/>
    </row>
    <row r="99" spans="2:9" ht="12.75" customHeight="1" x14ac:dyDescent="0.25">
      <c r="B99" s="38"/>
      <c r="C99" s="38"/>
      <c r="D99" s="38"/>
      <c r="E99" s="38"/>
      <c r="F99" s="38"/>
      <c r="G99" s="38"/>
      <c r="H99" s="38"/>
      <c r="I99" s="38"/>
    </row>
    <row r="100" spans="2:9" ht="12.75" customHeight="1" x14ac:dyDescent="0.25">
      <c r="B100" s="38"/>
      <c r="C100" s="38"/>
      <c r="D100" s="38"/>
      <c r="E100" s="38"/>
      <c r="F100" s="38"/>
      <c r="G100" s="38"/>
      <c r="H100" s="38"/>
      <c r="I100" s="38"/>
    </row>
    <row r="101" spans="2:9" ht="12.75" customHeight="1" x14ac:dyDescent="0.25">
      <c r="B101" s="38"/>
      <c r="C101" s="38"/>
      <c r="D101" s="38"/>
      <c r="E101" s="38"/>
      <c r="F101" s="38"/>
      <c r="G101" s="38"/>
      <c r="H101" s="38"/>
      <c r="I101" s="38"/>
    </row>
    <row r="102" spans="2:9" ht="12.75" customHeight="1" x14ac:dyDescent="0.25">
      <c r="B102" s="38"/>
      <c r="C102" s="38"/>
      <c r="D102" s="38"/>
      <c r="E102" s="38"/>
      <c r="F102" s="38"/>
      <c r="G102" s="38"/>
      <c r="H102" s="38"/>
      <c r="I102" s="38"/>
    </row>
    <row r="103" spans="2:9" ht="12.75" customHeight="1" x14ac:dyDescent="0.25">
      <c r="B103" s="38"/>
      <c r="C103" s="38"/>
      <c r="D103" s="38"/>
      <c r="E103" s="38"/>
      <c r="F103" s="38"/>
      <c r="G103" s="38"/>
      <c r="H103" s="38"/>
      <c r="I103" s="38"/>
    </row>
    <row r="104" spans="2:9" ht="12.75" customHeight="1" x14ac:dyDescent="0.25">
      <c r="B104" s="38"/>
      <c r="C104" s="38"/>
      <c r="D104" s="38"/>
      <c r="E104" s="38"/>
      <c r="F104" s="38"/>
      <c r="G104" s="38"/>
      <c r="H104" s="38"/>
      <c r="I104" s="38"/>
    </row>
    <row r="105" spans="2:9" ht="12.75" customHeight="1" x14ac:dyDescent="0.25">
      <c r="B105" s="38"/>
      <c r="C105" s="38"/>
      <c r="D105" s="38"/>
      <c r="E105" s="38"/>
      <c r="F105" s="38"/>
      <c r="G105" s="38"/>
      <c r="H105" s="38"/>
      <c r="I105" s="38"/>
    </row>
    <row r="106" spans="2:9" ht="12.75" customHeight="1" x14ac:dyDescent="0.25">
      <c r="B106" s="38"/>
      <c r="C106" s="38"/>
      <c r="D106" s="38"/>
      <c r="E106" s="38"/>
      <c r="F106" s="38"/>
      <c r="G106" s="38"/>
      <c r="H106" s="38"/>
      <c r="I106" s="38"/>
    </row>
    <row r="107" spans="2:9" ht="12.75" customHeight="1" x14ac:dyDescent="0.25">
      <c r="B107" s="38"/>
      <c r="C107" s="38"/>
      <c r="D107" s="38"/>
      <c r="E107" s="38"/>
      <c r="F107" s="38"/>
      <c r="G107" s="38"/>
      <c r="H107" s="38"/>
      <c r="I107" s="38"/>
    </row>
    <row r="108" spans="2:9" ht="12.75" customHeight="1" x14ac:dyDescent="0.25">
      <c r="B108" s="38"/>
      <c r="C108" s="38"/>
      <c r="D108" s="38"/>
      <c r="E108" s="38"/>
      <c r="F108" s="38"/>
      <c r="G108" s="38"/>
      <c r="H108" s="38"/>
      <c r="I108" s="38"/>
    </row>
    <row r="109" spans="2:9" ht="12.75" customHeight="1" x14ac:dyDescent="0.25">
      <c r="B109" s="38"/>
      <c r="C109" s="38"/>
      <c r="D109" s="38"/>
      <c r="E109" s="38"/>
      <c r="F109" s="38"/>
      <c r="G109" s="38"/>
      <c r="H109" s="38"/>
      <c r="I109" s="38"/>
    </row>
    <row r="110" spans="2:9" ht="12.75" customHeight="1" x14ac:dyDescent="0.25">
      <c r="B110" s="38"/>
      <c r="C110" s="38"/>
      <c r="D110" s="38"/>
      <c r="E110" s="38"/>
      <c r="F110" s="38"/>
      <c r="G110" s="38"/>
      <c r="H110" s="38"/>
      <c r="I110" s="38"/>
    </row>
    <row r="111" spans="2:9" ht="12.75" customHeight="1" x14ac:dyDescent="0.25">
      <c r="B111" s="38"/>
      <c r="C111" s="38"/>
      <c r="D111" s="38"/>
      <c r="E111" s="38"/>
      <c r="F111" s="38"/>
      <c r="G111" s="38"/>
      <c r="H111" s="38"/>
      <c r="I111" s="38"/>
    </row>
    <row r="112" spans="2:9" ht="12.75" customHeight="1" x14ac:dyDescent="0.25">
      <c r="B112" s="38"/>
      <c r="C112" s="38"/>
      <c r="D112" s="38"/>
      <c r="E112" s="38"/>
      <c r="F112" s="38"/>
      <c r="G112" s="38"/>
      <c r="H112" s="38"/>
      <c r="I112" s="38"/>
    </row>
    <row r="113" spans="2:9" ht="12.75" customHeight="1" x14ac:dyDescent="0.25">
      <c r="B113" s="38"/>
      <c r="C113" s="38"/>
      <c r="D113" s="38"/>
      <c r="E113" s="38"/>
      <c r="F113" s="38"/>
      <c r="G113" s="38"/>
      <c r="H113" s="38"/>
      <c r="I113" s="38"/>
    </row>
    <row r="114" spans="2:9" ht="12.75" customHeight="1" x14ac:dyDescent="0.25">
      <c r="B114" s="38"/>
      <c r="C114" s="38"/>
      <c r="D114" s="38"/>
      <c r="E114" s="38"/>
      <c r="F114" s="38"/>
      <c r="G114" s="38"/>
      <c r="H114" s="38"/>
      <c r="I114" s="38"/>
    </row>
    <row r="115" spans="2:9" ht="12.75" customHeight="1" x14ac:dyDescent="0.25">
      <c r="B115" s="38"/>
      <c r="C115" s="38"/>
      <c r="D115" s="38"/>
      <c r="E115" s="38"/>
      <c r="F115" s="38"/>
      <c r="G115" s="38"/>
      <c r="H115" s="38"/>
      <c r="I115" s="38"/>
    </row>
    <row r="116" spans="2:9" ht="12.75" customHeight="1" x14ac:dyDescent="0.25">
      <c r="B116" s="38"/>
      <c r="C116" s="38"/>
      <c r="D116" s="38"/>
      <c r="E116" s="38"/>
      <c r="F116" s="38"/>
      <c r="G116" s="38"/>
      <c r="H116" s="38"/>
      <c r="I116" s="38"/>
    </row>
    <row r="117" spans="2:9" ht="12.75" customHeight="1" x14ac:dyDescent="0.25">
      <c r="B117" s="38"/>
      <c r="C117" s="38"/>
      <c r="D117" s="38"/>
      <c r="E117" s="38"/>
      <c r="F117" s="38"/>
      <c r="G117" s="38"/>
      <c r="H117" s="38"/>
      <c r="I117" s="38"/>
    </row>
    <row r="118" spans="2:9" ht="12.75" customHeight="1" x14ac:dyDescent="0.25">
      <c r="B118" s="38"/>
      <c r="C118" s="38"/>
      <c r="D118" s="38"/>
      <c r="E118" s="38"/>
      <c r="F118" s="38"/>
      <c r="G118" s="38"/>
      <c r="H118" s="38"/>
      <c r="I118" s="38"/>
    </row>
    <row r="119" spans="2:9" ht="12.75" customHeight="1" x14ac:dyDescent="0.25">
      <c r="B119" s="38"/>
      <c r="C119" s="38"/>
      <c r="D119" s="38"/>
      <c r="E119" s="38"/>
      <c r="F119" s="38"/>
      <c r="G119" s="38"/>
      <c r="H119" s="38"/>
      <c r="I119" s="38"/>
    </row>
    <row r="120" spans="2:9" ht="12.75" customHeight="1" x14ac:dyDescent="0.25">
      <c r="B120" s="38"/>
      <c r="C120" s="38"/>
      <c r="D120" s="38"/>
      <c r="E120" s="38"/>
      <c r="F120" s="38"/>
      <c r="G120" s="38"/>
      <c r="H120" s="38"/>
      <c r="I120" s="38"/>
    </row>
    <row r="121" spans="2:9" ht="12.75" customHeight="1" x14ac:dyDescent="0.25">
      <c r="B121" s="38"/>
      <c r="C121" s="38"/>
      <c r="D121" s="38"/>
      <c r="E121" s="38"/>
      <c r="F121" s="38"/>
      <c r="G121" s="38"/>
      <c r="H121" s="38"/>
      <c r="I121" s="38"/>
    </row>
    <row r="122" spans="2:9" ht="12.75" customHeight="1" x14ac:dyDescent="0.25">
      <c r="B122" s="38"/>
      <c r="C122" s="38"/>
      <c r="D122" s="38"/>
      <c r="E122" s="38"/>
      <c r="F122" s="38"/>
      <c r="G122" s="38"/>
      <c r="H122" s="38"/>
      <c r="I122" s="38"/>
    </row>
    <row r="123" spans="2:9" ht="12.75" customHeight="1" x14ac:dyDescent="0.25">
      <c r="B123" s="38"/>
      <c r="C123" s="38"/>
      <c r="D123" s="38"/>
      <c r="E123" s="38"/>
      <c r="F123" s="38"/>
      <c r="G123" s="38"/>
      <c r="H123" s="38"/>
      <c r="I123" s="38"/>
    </row>
    <row r="124" spans="2:9" ht="12.75" customHeight="1" x14ac:dyDescent="0.25">
      <c r="B124" s="38"/>
      <c r="C124" s="38"/>
      <c r="D124" s="38"/>
      <c r="E124" s="38"/>
      <c r="F124" s="38"/>
      <c r="G124" s="38"/>
      <c r="H124" s="38"/>
      <c r="I124" s="38"/>
    </row>
    <row r="125" spans="2:9" ht="12.75" customHeight="1" x14ac:dyDescent="0.25">
      <c r="B125" s="38"/>
      <c r="C125" s="38"/>
      <c r="D125" s="38"/>
      <c r="E125" s="38"/>
      <c r="F125" s="38"/>
      <c r="G125" s="38"/>
      <c r="H125" s="38"/>
      <c r="I125" s="38"/>
    </row>
    <row r="126" spans="2:9" ht="12.75" customHeight="1" x14ac:dyDescent="0.25">
      <c r="B126" s="38"/>
      <c r="C126" s="38"/>
      <c r="D126" s="38"/>
      <c r="E126" s="38"/>
      <c r="F126" s="38"/>
      <c r="G126" s="38"/>
      <c r="H126" s="38"/>
      <c r="I126" s="38"/>
    </row>
    <row r="127" spans="2:9" ht="12.75" customHeight="1" x14ac:dyDescent="0.25">
      <c r="B127" s="38"/>
      <c r="C127" s="38"/>
      <c r="D127" s="38"/>
      <c r="E127" s="38"/>
      <c r="F127" s="38"/>
      <c r="G127" s="38"/>
      <c r="H127" s="38"/>
      <c r="I127" s="38"/>
    </row>
    <row r="128" spans="2:9" ht="12.75" customHeight="1" x14ac:dyDescent="0.25">
      <c r="B128" s="38"/>
      <c r="C128" s="38"/>
      <c r="D128" s="38"/>
      <c r="E128" s="38"/>
      <c r="F128" s="38"/>
      <c r="G128" s="38"/>
      <c r="H128" s="38"/>
      <c r="I128" s="38"/>
    </row>
    <row r="129" spans="2:9" ht="12.75" customHeight="1" x14ac:dyDescent="0.25">
      <c r="B129" s="38"/>
      <c r="C129" s="38"/>
      <c r="D129" s="38"/>
      <c r="E129" s="38"/>
      <c r="F129" s="38"/>
      <c r="G129" s="38"/>
      <c r="H129" s="38"/>
      <c r="I129" s="38"/>
    </row>
    <row r="130" spans="2:9" ht="12.75" customHeight="1" x14ac:dyDescent="0.25">
      <c r="B130" s="38"/>
      <c r="C130" s="38"/>
      <c r="D130" s="38"/>
      <c r="E130" s="38"/>
      <c r="F130" s="38"/>
      <c r="G130" s="38"/>
      <c r="H130" s="38"/>
      <c r="I130" s="38"/>
    </row>
    <row r="131" spans="2:9" ht="12.75" customHeight="1" x14ac:dyDescent="0.25">
      <c r="B131" s="38"/>
      <c r="C131" s="38"/>
      <c r="D131" s="38"/>
      <c r="E131" s="38"/>
      <c r="F131" s="38"/>
      <c r="G131" s="38"/>
      <c r="H131" s="38"/>
      <c r="I131" s="38"/>
    </row>
    <row r="132" spans="2:9" ht="12.75" customHeight="1" x14ac:dyDescent="0.25">
      <c r="B132" s="38"/>
      <c r="C132" s="38"/>
      <c r="D132" s="38"/>
      <c r="E132" s="38"/>
      <c r="F132" s="38"/>
      <c r="G132" s="38"/>
      <c r="H132" s="38"/>
      <c r="I132" s="38"/>
    </row>
    <row r="133" spans="2:9" ht="12.75" customHeight="1" x14ac:dyDescent="0.25">
      <c r="B133" s="38"/>
      <c r="C133" s="38"/>
      <c r="D133" s="38"/>
      <c r="E133" s="38"/>
      <c r="F133" s="38"/>
      <c r="G133" s="38"/>
      <c r="H133" s="38"/>
      <c r="I133" s="38"/>
    </row>
    <row r="134" spans="2:9" ht="12.75" customHeight="1" x14ac:dyDescent="0.25">
      <c r="B134" s="38"/>
      <c r="C134" s="38"/>
      <c r="D134" s="38"/>
      <c r="E134" s="38"/>
      <c r="F134" s="38"/>
      <c r="G134" s="38"/>
      <c r="H134" s="38"/>
      <c r="I134" s="38"/>
    </row>
    <row r="135" spans="2:9" ht="12.75" customHeight="1" x14ac:dyDescent="0.25">
      <c r="B135" s="38"/>
      <c r="C135" s="38"/>
      <c r="D135" s="38"/>
      <c r="E135" s="38"/>
      <c r="F135" s="38"/>
      <c r="G135" s="38"/>
      <c r="H135" s="38"/>
      <c r="I135" s="38"/>
    </row>
    <row r="136" spans="2:9" ht="12.75" customHeight="1" x14ac:dyDescent="0.25">
      <c r="B136" s="38"/>
      <c r="C136" s="38"/>
      <c r="D136" s="38"/>
      <c r="E136" s="38"/>
      <c r="F136" s="38"/>
      <c r="G136" s="38"/>
      <c r="H136" s="38"/>
      <c r="I136" s="38"/>
    </row>
    <row r="137" spans="2:9" ht="12.75" customHeight="1" x14ac:dyDescent="0.25">
      <c r="B137" s="38"/>
      <c r="C137" s="38"/>
      <c r="D137" s="38"/>
      <c r="E137" s="38"/>
      <c r="F137" s="38"/>
      <c r="G137" s="38"/>
      <c r="H137" s="38"/>
      <c r="I137" s="38"/>
    </row>
    <row r="138" spans="2:9" ht="12.75" customHeight="1" x14ac:dyDescent="0.25">
      <c r="B138" s="38"/>
      <c r="C138" s="38"/>
      <c r="D138" s="38"/>
      <c r="E138" s="38"/>
      <c r="F138" s="38"/>
      <c r="G138" s="38"/>
      <c r="H138" s="38"/>
      <c r="I138" s="38"/>
    </row>
    <row r="139" spans="2:9" ht="12.75" customHeight="1" x14ac:dyDescent="0.25">
      <c r="B139" s="38"/>
      <c r="C139" s="38"/>
      <c r="D139" s="38"/>
      <c r="E139" s="38"/>
      <c r="F139" s="38"/>
      <c r="G139" s="38"/>
      <c r="H139" s="38"/>
      <c r="I139" s="38"/>
    </row>
    <row r="140" spans="2:9" ht="12.75" customHeight="1" x14ac:dyDescent="0.25">
      <c r="B140" s="38"/>
      <c r="C140" s="38"/>
      <c r="D140" s="38"/>
      <c r="E140" s="38"/>
      <c r="F140" s="38"/>
      <c r="G140" s="38"/>
      <c r="H140" s="38"/>
      <c r="I140" s="38"/>
    </row>
    <row r="141" spans="2:9" ht="12.75" customHeight="1" x14ac:dyDescent="0.25">
      <c r="B141" s="38"/>
      <c r="C141" s="38"/>
      <c r="D141" s="38"/>
      <c r="E141" s="38"/>
      <c r="F141" s="38"/>
      <c r="G141" s="38"/>
      <c r="H141" s="38"/>
      <c r="I141" s="38"/>
    </row>
    <row r="142" spans="2:9" ht="12.75" customHeight="1" x14ac:dyDescent="0.25">
      <c r="B142" s="38"/>
      <c r="C142" s="38"/>
      <c r="D142" s="38"/>
      <c r="E142" s="38"/>
      <c r="F142" s="38"/>
      <c r="G142" s="38"/>
      <c r="H142" s="38"/>
      <c r="I142" s="38"/>
    </row>
    <row r="143" spans="2:9" ht="12.75" customHeight="1" x14ac:dyDescent="0.25">
      <c r="B143" s="38"/>
      <c r="C143" s="38"/>
      <c r="D143" s="38"/>
      <c r="E143" s="38"/>
      <c r="F143" s="38"/>
      <c r="G143" s="38"/>
      <c r="H143" s="38"/>
      <c r="I143" s="38"/>
    </row>
    <row r="144" spans="2:9" ht="12.75" customHeight="1" x14ac:dyDescent="0.25">
      <c r="B144" s="38"/>
      <c r="C144" s="38"/>
      <c r="D144" s="38"/>
      <c r="E144" s="38"/>
      <c r="F144" s="38"/>
      <c r="G144" s="38"/>
      <c r="H144" s="38"/>
      <c r="I144" s="38"/>
    </row>
    <row r="145" spans="2:9" ht="12.75" customHeight="1" x14ac:dyDescent="0.25">
      <c r="B145" s="38"/>
      <c r="C145" s="38"/>
      <c r="D145" s="38"/>
      <c r="E145" s="38"/>
      <c r="F145" s="38"/>
      <c r="G145" s="38"/>
      <c r="H145" s="38"/>
      <c r="I145" s="38"/>
    </row>
    <row r="146" spans="2:9" ht="12.75" customHeight="1" x14ac:dyDescent="0.25">
      <c r="B146" s="38"/>
      <c r="C146" s="38"/>
      <c r="D146" s="38"/>
      <c r="E146" s="38"/>
      <c r="F146" s="38"/>
      <c r="G146" s="38"/>
      <c r="H146" s="38"/>
      <c r="I146" s="38"/>
    </row>
    <row r="147" spans="2:9" ht="12.75" customHeight="1" x14ac:dyDescent="0.25">
      <c r="B147" s="38"/>
      <c r="C147" s="38"/>
      <c r="D147" s="38"/>
      <c r="E147" s="38"/>
      <c r="F147" s="38"/>
      <c r="G147" s="38"/>
      <c r="H147" s="38"/>
      <c r="I147" s="38"/>
    </row>
    <row r="148" spans="2:9" ht="12.75" customHeight="1" x14ac:dyDescent="0.25">
      <c r="B148" s="38"/>
      <c r="C148" s="38"/>
      <c r="D148" s="38"/>
      <c r="E148" s="38"/>
      <c r="F148" s="38"/>
      <c r="G148" s="38"/>
      <c r="H148" s="38"/>
      <c r="I148" s="38"/>
    </row>
    <row r="149" spans="2:9" ht="12.75" customHeight="1" x14ac:dyDescent="0.25">
      <c r="B149" s="38"/>
      <c r="C149" s="38"/>
      <c r="D149" s="38"/>
      <c r="E149" s="38"/>
      <c r="F149" s="38"/>
      <c r="G149" s="38"/>
      <c r="H149" s="38"/>
      <c r="I149" s="38"/>
    </row>
    <row r="150" spans="2:9" ht="12.75" customHeight="1" x14ac:dyDescent="0.25">
      <c r="B150" s="38"/>
      <c r="C150" s="38"/>
      <c r="D150" s="38"/>
      <c r="E150" s="38"/>
      <c r="F150" s="38"/>
      <c r="G150" s="38"/>
      <c r="H150" s="38"/>
      <c r="I150" s="38"/>
    </row>
    <row r="151" spans="2:9" ht="12.75" customHeight="1" x14ac:dyDescent="0.25">
      <c r="B151" s="38"/>
      <c r="C151" s="38"/>
      <c r="D151" s="38"/>
      <c r="E151" s="38"/>
      <c r="F151" s="38"/>
      <c r="G151" s="38"/>
      <c r="H151" s="38"/>
      <c r="I151" s="38"/>
    </row>
    <row r="152" spans="2:9" ht="12.75" customHeight="1" x14ac:dyDescent="0.25">
      <c r="B152" s="38"/>
      <c r="C152" s="38"/>
      <c r="D152" s="38"/>
      <c r="E152" s="38"/>
      <c r="F152" s="38"/>
      <c r="G152" s="38"/>
      <c r="H152" s="38"/>
      <c r="I152" s="38"/>
    </row>
    <row r="153" spans="2:9" ht="12.75" customHeight="1" x14ac:dyDescent="0.25">
      <c r="B153" s="38"/>
      <c r="C153" s="38"/>
      <c r="D153" s="38"/>
      <c r="E153" s="38"/>
      <c r="F153" s="38"/>
      <c r="G153" s="38"/>
      <c r="H153" s="38"/>
      <c r="I153" s="38"/>
    </row>
    <row r="154" spans="2:9" ht="12.75" customHeight="1" x14ac:dyDescent="0.25">
      <c r="B154" s="38"/>
      <c r="C154" s="38"/>
      <c r="D154" s="38"/>
      <c r="E154" s="38"/>
      <c r="F154" s="38"/>
      <c r="G154" s="38"/>
      <c r="H154" s="38"/>
      <c r="I154" s="38"/>
    </row>
    <row r="155" spans="2:9" ht="12.75" customHeight="1" x14ac:dyDescent="0.25">
      <c r="B155" s="38"/>
      <c r="C155" s="38"/>
      <c r="D155" s="38"/>
      <c r="E155" s="38"/>
      <c r="F155" s="38"/>
      <c r="G155" s="38"/>
      <c r="H155" s="38"/>
      <c r="I155" s="38"/>
    </row>
    <row r="156" spans="2:9" ht="12.75" customHeight="1" x14ac:dyDescent="0.25">
      <c r="B156" s="38"/>
      <c r="C156" s="38"/>
      <c r="D156" s="38"/>
      <c r="E156" s="38"/>
      <c r="F156" s="38"/>
      <c r="G156" s="38"/>
      <c r="H156" s="38"/>
      <c r="I156" s="38"/>
    </row>
    <row r="157" spans="2:9" ht="12.75" customHeight="1" x14ac:dyDescent="0.25">
      <c r="B157" s="38"/>
      <c r="C157" s="38"/>
      <c r="D157" s="38"/>
      <c r="E157" s="38"/>
      <c r="F157" s="38"/>
      <c r="G157" s="38"/>
      <c r="H157" s="38"/>
      <c r="I157" s="38"/>
    </row>
    <row r="158" spans="2:9" ht="12.75" customHeight="1" x14ac:dyDescent="0.25">
      <c r="B158" s="38"/>
      <c r="C158" s="38"/>
      <c r="D158" s="38"/>
      <c r="E158" s="38"/>
      <c r="F158" s="38"/>
      <c r="G158" s="38"/>
      <c r="H158" s="38"/>
      <c r="I158" s="38"/>
    </row>
    <row r="159" spans="2:9" ht="12.75" customHeight="1" x14ac:dyDescent="0.25">
      <c r="B159" s="38"/>
      <c r="C159" s="38"/>
      <c r="D159" s="38"/>
      <c r="E159" s="38"/>
      <c r="F159" s="38"/>
      <c r="G159" s="38"/>
      <c r="H159" s="38"/>
      <c r="I159" s="38"/>
    </row>
    <row r="160" spans="2:9" ht="12.75" customHeight="1" x14ac:dyDescent="0.25">
      <c r="B160" s="38"/>
      <c r="C160" s="38"/>
      <c r="D160" s="38"/>
      <c r="E160" s="38"/>
      <c r="F160" s="38"/>
      <c r="G160" s="38"/>
      <c r="H160" s="38"/>
      <c r="I160" s="38"/>
    </row>
    <row r="161" spans="2:9" ht="12.75" customHeight="1" x14ac:dyDescent="0.25">
      <c r="B161" s="38"/>
      <c r="C161" s="38"/>
      <c r="D161" s="38"/>
      <c r="E161" s="38"/>
      <c r="F161" s="38"/>
      <c r="G161" s="38"/>
      <c r="H161" s="38"/>
      <c r="I161" s="38"/>
    </row>
    <row r="162" spans="2:9" ht="12.75" customHeight="1" x14ac:dyDescent="0.25">
      <c r="B162" s="38"/>
      <c r="C162" s="38"/>
      <c r="D162" s="38"/>
      <c r="E162" s="38"/>
      <c r="F162" s="38"/>
      <c r="G162" s="38"/>
      <c r="H162" s="38"/>
      <c r="I162" s="38"/>
    </row>
    <row r="163" spans="2:9" ht="12.75" customHeight="1" x14ac:dyDescent="0.25">
      <c r="B163" s="38"/>
      <c r="C163" s="38"/>
      <c r="D163" s="38"/>
      <c r="E163" s="38"/>
      <c r="F163" s="38"/>
      <c r="G163" s="38"/>
      <c r="H163" s="38"/>
      <c r="I163" s="38"/>
    </row>
    <row r="164" spans="2:9" ht="12.75" customHeight="1" x14ac:dyDescent="0.25">
      <c r="B164" s="38"/>
      <c r="C164" s="38"/>
      <c r="D164" s="38"/>
      <c r="E164" s="38"/>
      <c r="F164" s="38"/>
      <c r="G164" s="38"/>
      <c r="H164" s="38"/>
      <c r="I164" s="38"/>
    </row>
    <row r="165" spans="2:9" ht="12.75" customHeight="1" x14ac:dyDescent="0.25">
      <c r="B165" s="38"/>
      <c r="C165" s="38"/>
      <c r="D165" s="38"/>
      <c r="E165" s="38"/>
      <c r="F165" s="38"/>
      <c r="G165" s="38"/>
      <c r="H165" s="38"/>
      <c r="I165" s="38"/>
    </row>
    <row r="166" spans="2:9" ht="12.75" customHeight="1" x14ac:dyDescent="0.25">
      <c r="B166" s="38"/>
      <c r="C166" s="38"/>
      <c r="D166" s="38"/>
      <c r="E166" s="38"/>
      <c r="F166" s="38"/>
      <c r="G166" s="38"/>
      <c r="H166" s="38"/>
      <c r="I166" s="38"/>
    </row>
    <row r="167" spans="2:9" ht="12.75" customHeight="1" x14ac:dyDescent="0.25">
      <c r="B167" s="38"/>
      <c r="C167" s="38"/>
      <c r="D167" s="38"/>
      <c r="E167" s="38"/>
      <c r="F167" s="38"/>
      <c r="G167" s="38"/>
      <c r="H167" s="38"/>
      <c r="I167" s="38"/>
    </row>
    <row r="168" spans="2:9" ht="12.75" customHeight="1" x14ac:dyDescent="0.25">
      <c r="B168" s="38"/>
      <c r="C168" s="38"/>
      <c r="D168" s="38"/>
      <c r="E168" s="38"/>
      <c r="F168" s="38"/>
      <c r="G168" s="38"/>
      <c r="H168" s="38"/>
      <c r="I168" s="38"/>
    </row>
    <row r="169" spans="2:9" ht="12.75" customHeight="1" x14ac:dyDescent="0.25">
      <c r="B169" s="38"/>
      <c r="C169" s="38"/>
      <c r="D169" s="38"/>
      <c r="E169" s="38"/>
      <c r="F169" s="38"/>
      <c r="G169" s="38"/>
      <c r="H169" s="38"/>
      <c r="I169" s="38"/>
    </row>
    <row r="170" spans="2:9" ht="12.75" customHeight="1" x14ac:dyDescent="0.25">
      <c r="B170" s="38"/>
      <c r="C170" s="38"/>
      <c r="D170" s="38"/>
      <c r="E170" s="38"/>
      <c r="F170" s="38"/>
      <c r="G170" s="38"/>
      <c r="H170" s="38"/>
      <c r="I170" s="38"/>
    </row>
    <row r="171" spans="2:9" ht="12.75" customHeight="1" x14ac:dyDescent="0.25">
      <c r="B171" s="38"/>
      <c r="C171" s="38"/>
      <c r="D171" s="38"/>
      <c r="E171" s="38"/>
      <c r="F171" s="38"/>
      <c r="G171" s="38"/>
      <c r="H171" s="38"/>
      <c r="I171" s="38"/>
    </row>
    <row r="172" spans="2:9" ht="12.75" customHeight="1" x14ac:dyDescent="0.25">
      <c r="B172" s="38"/>
      <c r="C172" s="38"/>
      <c r="D172" s="38"/>
      <c r="E172" s="38"/>
      <c r="F172" s="38"/>
      <c r="G172" s="38"/>
      <c r="H172" s="38"/>
      <c r="I172" s="38"/>
    </row>
    <row r="173" spans="2:9" ht="12.75" customHeight="1" x14ac:dyDescent="0.25">
      <c r="B173" s="38"/>
      <c r="C173" s="38"/>
      <c r="D173" s="38"/>
      <c r="E173" s="38"/>
      <c r="F173" s="38"/>
      <c r="G173" s="38"/>
      <c r="H173" s="38"/>
      <c r="I173" s="38"/>
    </row>
    <row r="174" spans="2:9" ht="12.75" customHeight="1" x14ac:dyDescent="0.25">
      <c r="B174" s="38"/>
      <c r="C174" s="38"/>
      <c r="D174" s="38"/>
      <c r="E174" s="38"/>
      <c r="F174" s="38"/>
      <c r="G174" s="38"/>
      <c r="H174" s="38"/>
      <c r="I174" s="38"/>
    </row>
    <row r="175" spans="2:9" ht="12.75" customHeight="1" x14ac:dyDescent="0.25">
      <c r="B175" s="38"/>
      <c r="C175" s="38"/>
      <c r="D175" s="38"/>
      <c r="E175" s="38"/>
      <c r="F175" s="38"/>
      <c r="G175" s="38"/>
      <c r="H175" s="38"/>
      <c r="I175" s="38"/>
    </row>
    <row r="176" spans="2:9" ht="12.75" customHeight="1" x14ac:dyDescent="0.25">
      <c r="B176" s="38"/>
      <c r="C176" s="38"/>
      <c r="D176" s="38"/>
      <c r="E176" s="38"/>
      <c r="F176" s="38"/>
      <c r="G176" s="38"/>
      <c r="H176" s="38"/>
      <c r="I176" s="38"/>
    </row>
    <row r="177" spans="2:9" ht="12.75" customHeight="1" x14ac:dyDescent="0.25">
      <c r="B177" s="38"/>
      <c r="C177" s="38"/>
      <c r="D177" s="38"/>
      <c r="E177" s="38"/>
      <c r="F177" s="38"/>
      <c r="G177" s="38"/>
      <c r="H177" s="38"/>
      <c r="I177" s="38"/>
    </row>
    <row r="178" spans="2:9" ht="12.75" customHeight="1" x14ac:dyDescent="0.25">
      <c r="B178" s="38"/>
      <c r="C178" s="38"/>
      <c r="D178" s="38"/>
      <c r="E178" s="38"/>
      <c r="F178" s="38"/>
      <c r="G178" s="38"/>
      <c r="H178" s="38"/>
      <c r="I178" s="38"/>
    </row>
    <row r="179" spans="2:9" ht="12.75" customHeight="1" x14ac:dyDescent="0.25">
      <c r="B179" s="38"/>
      <c r="C179" s="38"/>
      <c r="D179" s="38"/>
      <c r="E179" s="38"/>
      <c r="F179" s="38"/>
      <c r="G179" s="38"/>
      <c r="H179" s="38"/>
      <c r="I179" s="38"/>
    </row>
    <row r="180" spans="2:9" ht="12.75" customHeight="1" x14ac:dyDescent="0.25">
      <c r="B180" s="38"/>
      <c r="C180" s="38"/>
      <c r="D180" s="38"/>
      <c r="E180" s="38"/>
      <c r="F180" s="38"/>
      <c r="G180" s="38"/>
      <c r="H180" s="38"/>
      <c r="I180" s="38"/>
    </row>
    <row r="181" spans="2:9" ht="12.75" customHeight="1" x14ac:dyDescent="0.25">
      <c r="B181" s="38"/>
      <c r="C181" s="38"/>
      <c r="D181" s="38"/>
      <c r="E181" s="38"/>
      <c r="F181" s="38"/>
      <c r="G181" s="38"/>
      <c r="H181" s="38"/>
      <c r="I181" s="38"/>
    </row>
    <row r="182" spans="2:9" ht="12.75" customHeight="1" x14ac:dyDescent="0.25">
      <c r="B182" s="38"/>
      <c r="C182" s="38"/>
      <c r="D182" s="38"/>
      <c r="E182" s="38"/>
      <c r="F182" s="38"/>
      <c r="G182" s="38"/>
      <c r="H182" s="38"/>
      <c r="I182" s="38"/>
    </row>
    <row r="183" spans="2:9" ht="12.75" customHeight="1" x14ac:dyDescent="0.25">
      <c r="B183" s="38"/>
      <c r="C183" s="38"/>
      <c r="D183" s="38"/>
      <c r="E183" s="38"/>
      <c r="F183" s="38"/>
      <c r="G183" s="38"/>
      <c r="H183" s="38"/>
      <c r="I183" s="38"/>
    </row>
    <row r="184" spans="2:9" ht="12.75" customHeight="1" x14ac:dyDescent="0.25">
      <c r="B184" s="38"/>
      <c r="C184" s="38"/>
      <c r="D184" s="38"/>
      <c r="E184" s="38"/>
      <c r="F184" s="38"/>
      <c r="G184" s="38"/>
      <c r="H184" s="38"/>
      <c r="I184" s="38"/>
    </row>
    <row r="185" spans="2:9" ht="12.75" customHeight="1" x14ac:dyDescent="0.25">
      <c r="B185" s="38"/>
      <c r="C185" s="38"/>
      <c r="D185" s="38"/>
      <c r="E185" s="38"/>
      <c r="F185" s="38"/>
      <c r="G185" s="38"/>
      <c r="H185" s="38"/>
      <c r="I185" s="38"/>
    </row>
    <row r="186" spans="2:9" ht="12.75" customHeight="1" x14ac:dyDescent="0.25">
      <c r="B186" s="38"/>
      <c r="C186" s="38"/>
      <c r="D186" s="38"/>
      <c r="E186" s="38"/>
      <c r="F186" s="38"/>
      <c r="G186" s="38"/>
      <c r="H186" s="38"/>
      <c r="I186" s="38"/>
    </row>
    <row r="187" spans="2:9" ht="12.75" customHeight="1" x14ac:dyDescent="0.25">
      <c r="B187" s="38"/>
      <c r="C187" s="38"/>
      <c r="D187" s="38"/>
      <c r="E187" s="38"/>
      <c r="F187" s="38"/>
      <c r="G187" s="38"/>
      <c r="H187" s="38"/>
      <c r="I187" s="38"/>
    </row>
    <row r="188" spans="2:9" ht="12.75" customHeight="1" x14ac:dyDescent="0.25">
      <c r="B188" s="38"/>
      <c r="C188" s="38"/>
      <c r="D188" s="38"/>
      <c r="E188" s="38"/>
      <c r="F188" s="38"/>
      <c r="G188" s="38"/>
      <c r="H188" s="38"/>
      <c r="I188" s="38"/>
    </row>
    <row r="189" spans="2:9" ht="12.75" customHeight="1" x14ac:dyDescent="0.25">
      <c r="B189" s="38"/>
      <c r="C189" s="38"/>
      <c r="D189" s="38"/>
      <c r="E189" s="38"/>
      <c r="F189" s="38"/>
      <c r="G189" s="38"/>
      <c r="H189" s="38"/>
      <c r="I189" s="38"/>
    </row>
    <row r="190" spans="2:9" ht="12.75" customHeight="1" x14ac:dyDescent="0.25">
      <c r="B190" s="38"/>
      <c r="C190" s="38"/>
      <c r="D190" s="38"/>
      <c r="E190" s="38"/>
      <c r="F190" s="38"/>
      <c r="G190" s="38"/>
      <c r="H190" s="38"/>
      <c r="I190" s="38"/>
    </row>
    <row r="191" spans="2:9" ht="12.75" customHeight="1" x14ac:dyDescent="0.25">
      <c r="B191" s="38"/>
      <c r="C191" s="38"/>
      <c r="D191" s="38"/>
      <c r="E191" s="38"/>
      <c r="F191" s="38"/>
      <c r="G191" s="38"/>
      <c r="H191" s="38"/>
      <c r="I191" s="38"/>
    </row>
    <row r="192" spans="2:9" ht="12.75" customHeight="1" x14ac:dyDescent="0.25">
      <c r="B192" s="38"/>
      <c r="C192" s="38"/>
      <c r="D192" s="38"/>
      <c r="E192" s="38"/>
      <c r="F192" s="38"/>
      <c r="G192" s="38"/>
      <c r="H192" s="38"/>
      <c r="I192" s="38"/>
    </row>
    <row r="193" spans="2:9" ht="12.75" customHeight="1" x14ac:dyDescent="0.25">
      <c r="B193" s="38"/>
      <c r="C193" s="38"/>
      <c r="D193" s="38"/>
      <c r="E193" s="38"/>
      <c r="F193" s="38"/>
      <c r="G193" s="38"/>
      <c r="H193" s="38"/>
      <c r="I193" s="38"/>
    </row>
    <row r="194" spans="2:9" ht="12.75" customHeight="1" x14ac:dyDescent="0.25">
      <c r="B194" s="38"/>
      <c r="C194" s="38"/>
      <c r="D194" s="38"/>
      <c r="E194" s="38"/>
      <c r="F194" s="38"/>
      <c r="G194" s="38"/>
      <c r="H194" s="38"/>
      <c r="I194" s="38"/>
    </row>
    <row r="195" spans="2:9" ht="12.75" customHeight="1" x14ac:dyDescent="0.25">
      <c r="B195" s="38"/>
      <c r="C195" s="38"/>
      <c r="D195" s="38"/>
      <c r="E195" s="38"/>
      <c r="F195" s="38"/>
      <c r="G195" s="38"/>
      <c r="H195" s="38"/>
      <c r="I195" s="38"/>
    </row>
    <row r="196" spans="2:9" ht="12.75" customHeight="1" x14ac:dyDescent="0.25">
      <c r="B196" s="38"/>
      <c r="C196" s="38"/>
      <c r="D196" s="38"/>
      <c r="E196" s="38"/>
      <c r="F196" s="38"/>
      <c r="G196" s="38"/>
      <c r="H196" s="38"/>
      <c r="I196" s="38"/>
    </row>
    <row r="197" spans="2:9" ht="12.75" customHeight="1" x14ac:dyDescent="0.25">
      <c r="B197" s="38"/>
      <c r="C197" s="38"/>
      <c r="D197" s="38"/>
      <c r="E197" s="38"/>
      <c r="F197" s="38"/>
      <c r="G197" s="38"/>
      <c r="H197" s="38"/>
      <c r="I197" s="38"/>
    </row>
    <row r="198" spans="2:9" ht="12.75" customHeight="1" x14ac:dyDescent="0.25">
      <c r="B198" s="38"/>
      <c r="C198" s="38"/>
      <c r="D198" s="38"/>
      <c r="E198" s="38"/>
      <c r="F198" s="38"/>
      <c r="G198" s="38"/>
      <c r="H198" s="38"/>
      <c r="I198" s="38"/>
    </row>
    <row r="199" spans="2:9" ht="12.75" customHeight="1" x14ac:dyDescent="0.25">
      <c r="B199" s="38"/>
      <c r="C199" s="38"/>
      <c r="D199" s="38"/>
      <c r="E199" s="38"/>
      <c r="F199" s="38"/>
      <c r="G199" s="38"/>
      <c r="H199" s="38"/>
      <c r="I199" s="38"/>
    </row>
    <row r="200" spans="2:9" ht="12.75" customHeight="1" x14ac:dyDescent="0.25">
      <c r="B200" s="38"/>
      <c r="C200" s="38"/>
      <c r="D200" s="38"/>
      <c r="E200" s="38"/>
      <c r="F200" s="38"/>
      <c r="G200" s="38"/>
      <c r="H200" s="38"/>
      <c r="I200" s="38"/>
    </row>
    <row r="201" spans="2:9" ht="12.75" customHeight="1" x14ac:dyDescent="0.25">
      <c r="B201" s="38"/>
      <c r="C201" s="38"/>
      <c r="D201" s="38"/>
      <c r="E201" s="38"/>
      <c r="F201" s="38"/>
      <c r="G201" s="38"/>
      <c r="H201" s="38"/>
      <c r="I201" s="38"/>
    </row>
    <row r="202" spans="2:9" ht="12.75" customHeight="1" x14ac:dyDescent="0.25">
      <c r="B202" s="38"/>
      <c r="C202" s="38"/>
      <c r="D202" s="38"/>
      <c r="E202" s="38"/>
      <c r="F202" s="38"/>
      <c r="G202" s="38"/>
      <c r="H202" s="38"/>
      <c r="I202" s="38"/>
    </row>
    <row r="203" spans="2:9" ht="12.75" customHeight="1" x14ac:dyDescent="0.25">
      <c r="B203" s="38"/>
      <c r="C203" s="38"/>
      <c r="D203" s="38"/>
      <c r="E203" s="38"/>
      <c r="F203" s="38"/>
      <c r="G203" s="38"/>
      <c r="H203" s="38"/>
      <c r="I203" s="38"/>
    </row>
    <row r="204" spans="2:9" ht="12.75" customHeight="1" x14ac:dyDescent="0.25">
      <c r="B204" s="38"/>
      <c r="C204" s="38"/>
      <c r="D204" s="38"/>
      <c r="E204" s="38"/>
      <c r="F204" s="38"/>
      <c r="G204" s="38"/>
      <c r="H204" s="38"/>
      <c r="I204" s="38"/>
    </row>
    <row r="205" spans="2:9" ht="12.75" customHeight="1" x14ac:dyDescent="0.25">
      <c r="B205" s="38"/>
      <c r="C205" s="38"/>
      <c r="D205" s="38"/>
      <c r="E205" s="38"/>
      <c r="F205" s="38"/>
      <c r="G205" s="38"/>
      <c r="H205" s="38"/>
      <c r="I205" s="38"/>
    </row>
    <row r="206" spans="2:9" ht="12.75" customHeight="1" x14ac:dyDescent="0.25">
      <c r="B206" s="38"/>
      <c r="C206" s="38"/>
      <c r="D206" s="38"/>
      <c r="E206" s="38"/>
      <c r="F206" s="38"/>
      <c r="G206" s="38"/>
      <c r="H206" s="38"/>
      <c r="I206" s="38"/>
    </row>
    <row r="207" spans="2:9" ht="12.75" customHeight="1" x14ac:dyDescent="0.25">
      <c r="B207" s="38"/>
      <c r="C207" s="38"/>
      <c r="D207" s="38"/>
      <c r="E207" s="38"/>
      <c r="F207" s="38"/>
      <c r="G207" s="38"/>
      <c r="H207" s="38"/>
      <c r="I207" s="38"/>
    </row>
    <row r="208" spans="2:9" ht="12.75" customHeight="1" x14ac:dyDescent="0.25">
      <c r="B208" s="38"/>
      <c r="C208" s="38"/>
      <c r="D208" s="38"/>
      <c r="E208" s="38"/>
      <c r="F208" s="38"/>
      <c r="G208" s="38"/>
      <c r="H208" s="38"/>
      <c r="I208" s="38"/>
    </row>
    <row r="209" spans="2:9" ht="12.75" customHeight="1" x14ac:dyDescent="0.25">
      <c r="B209" s="38"/>
      <c r="C209" s="38"/>
      <c r="D209" s="38"/>
      <c r="E209" s="38"/>
      <c r="F209" s="38"/>
      <c r="G209" s="38"/>
      <c r="H209" s="38"/>
      <c r="I209" s="38"/>
    </row>
    <row r="210" spans="2:9" ht="12.75" customHeight="1" x14ac:dyDescent="0.25">
      <c r="B210" s="38"/>
      <c r="C210" s="38"/>
      <c r="D210" s="38"/>
      <c r="E210" s="38"/>
      <c r="F210" s="38"/>
      <c r="G210" s="38"/>
      <c r="H210" s="38"/>
      <c r="I210" s="38"/>
    </row>
    <row r="211" spans="2:9" ht="12.75" customHeight="1" x14ac:dyDescent="0.25">
      <c r="B211" s="38"/>
      <c r="C211" s="38"/>
      <c r="D211" s="38"/>
      <c r="E211" s="38"/>
      <c r="F211" s="38"/>
      <c r="G211" s="38"/>
      <c r="H211" s="38"/>
      <c r="I211" s="38"/>
    </row>
    <row r="212" spans="2:9" ht="12.75" customHeight="1" x14ac:dyDescent="0.25">
      <c r="B212" s="38"/>
      <c r="C212" s="38"/>
      <c r="D212" s="38"/>
      <c r="E212" s="38"/>
      <c r="F212" s="38"/>
      <c r="G212" s="38"/>
      <c r="H212" s="38"/>
      <c r="I212" s="38"/>
    </row>
    <row r="213" spans="2:9" ht="12.75" customHeight="1" x14ac:dyDescent="0.25">
      <c r="B213" s="38"/>
      <c r="C213" s="38"/>
      <c r="D213" s="38"/>
      <c r="E213" s="38"/>
      <c r="F213" s="38"/>
      <c r="G213" s="38"/>
      <c r="H213" s="38"/>
      <c r="I213" s="38"/>
    </row>
    <row r="214" spans="2:9" ht="12.75" customHeight="1" x14ac:dyDescent="0.25">
      <c r="B214" s="38"/>
      <c r="C214" s="38"/>
      <c r="D214" s="38"/>
      <c r="E214" s="38"/>
      <c r="F214" s="38"/>
      <c r="G214" s="38"/>
      <c r="H214" s="38"/>
      <c r="I214" s="38"/>
    </row>
    <row r="215" spans="2:9" ht="12.75" customHeight="1" x14ac:dyDescent="0.25">
      <c r="B215" s="38"/>
      <c r="C215" s="38"/>
      <c r="D215" s="38"/>
      <c r="E215" s="38"/>
      <c r="F215" s="38"/>
      <c r="G215" s="38"/>
      <c r="H215" s="38"/>
      <c r="I215" s="38"/>
    </row>
    <row r="216" spans="2:9" ht="12.75" customHeight="1" x14ac:dyDescent="0.25">
      <c r="B216" s="38"/>
      <c r="C216" s="38"/>
      <c r="D216" s="38"/>
      <c r="E216" s="38"/>
      <c r="F216" s="38"/>
      <c r="G216" s="38"/>
      <c r="H216" s="38"/>
      <c r="I216" s="38"/>
    </row>
    <row r="217" spans="2:9" ht="12.75" customHeight="1" x14ac:dyDescent="0.25">
      <c r="B217" s="38"/>
      <c r="C217" s="38"/>
      <c r="D217" s="38"/>
      <c r="E217" s="38"/>
      <c r="F217" s="38"/>
      <c r="G217" s="38"/>
      <c r="H217" s="38"/>
      <c r="I217" s="38"/>
    </row>
    <row r="218" spans="2:9" ht="12.75" customHeight="1" x14ac:dyDescent="0.25">
      <c r="B218" s="38"/>
      <c r="C218" s="38"/>
      <c r="D218" s="38"/>
      <c r="E218" s="38"/>
      <c r="F218" s="38"/>
      <c r="G218" s="38"/>
      <c r="H218" s="38"/>
      <c r="I218" s="38"/>
    </row>
    <row r="219" spans="2:9" ht="12.75" customHeight="1" x14ac:dyDescent="0.25">
      <c r="B219" s="38"/>
      <c r="C219" s="38"/>
      <c r="D219" s="38"/>
      <c r="E219" s="38"/>
      <c r="F219" s="38"/>
      <c r="G219" s="38"/>
      <c r="H219" s="38"/>
      <c r="I219" s="38"/>
    </row>
    <row r="220" spans="2:9" ht="12.75" customHeight="1" x14ac:dyDescent="0.25">
      <c r="B220" s="38"/>
      <c r="C220" s="38"/>
      <c r="D220" s="38"/>
      <c r="E220" s="38"/>
      <c r="F220" s="38"/>
      <c r="G220" s="38"/>
      <c r="H220" s="38"/>
      <c r="I220" s="38"/>
    </row>
    <row r="221" spans="2:9" ht="12.75" customHeight="1" x14ac:dyDescent="0.25">
      <c r="B221" s="38"/>
      <c r="C221" s="38"/>
      <c r="D221" s="38"/>
      <c r="E221" s="38"/>
      <c r="F221" s="38"/>
      <c r="G221" s="38"/>
      <c r="H221" s="38"/>
      <c r="I221" s="38"/>
    </row>
    <row r="222" spans="2:9" ht="12.75" customHeight="1" x14ac:dyDescent="0.25">
      <c r="B222" s="38"/>
      <c r="C222" s="38"/>
      <c r="D222" s="38"/>
      <c r="E222" s="38"/>
      <c r="F222" s="38"/>
      <c r="G222" s="38"/>
      <c r="H222" s="38"/>
      <c r="I222" s="38"/>
    </row>
    <row r="223" spans="2:9" ht="12.75" customHeight="1" x14ac:dyDescent="0.25">
      <c r="B223" s="38"/>
      <c r="C223" s="38"/>
      <c r="D223" s="38"/>
      <c r="E223" s="38"/>
      <c r="F223" s="38"/>
      <c r="G223" s="38"/>
      <c r="H223" s="38"/>
      <c r="I223" s="38"/>
    </row>
    <row r="224" spans="2:9" ht="12.75" customHeight="1" x14ac:dyDescent="0.25">
      <c r="B224" s="38"/>
      <c r="C224" s="38"/>
      <c r="D224" s="38"/>
      <c r="E224" s="38"/>
      <c r="F224" s="38"/>
      <c r="G224" s="38"/>
      <c r="H224" s="38"/>
      <c r="I224" s="38"/>
    </row>
    <row r="225" spans="2:9" ht="12.75" customHeight="1" x14ac:dyDescent="0.25">
      <c r="B225" s="38"/>
      <c r="C225" s="38"/>
      <c r="D225" s="38"/>
      <c r="E225" s="38"/>
      <c r="F225" s="38"/>
      <c r="G225" s="38"/>
      <c r="H225" s="38"/>
      <c r="I225" s="38"/>
    </row>
    <row r="226" spans="2:9" ht="12.75" customHeight="1" x14ac:dyDescent="0.25">
      <c r="B226" s="38"/>
      <c r="C226" s="38"/>
      <c r="D226" s="38"/>
      <c r="E226" s="38"/>
      <c r="F226" s="38"/>
      <c r="G226" s="38"/>
      <c r="H226" s="38"/>
      <c r="I226" s="38"/>
    </row>
    <row r="227" spans="2:9" ht="12.75" customHeight="1" x14ac:dyDescent="0.25">
      <c r="B227" s="38"/>
      <c r="C227" s="38"/>
      <c r="D227" s="38"/>
      <c r="E227" s="38"/>
      <c r="F227" s="38"/>
      <c r="G227" s="38"/>
      <c r="H227" s="38"/>
      <c r="I227" s="38"/>
    </row>
    <row r="228" spans="2:9" ht="12.75" customHeight="1" x14ac:dyDescent="0.25">
      <c r="B228" s="38"/>
      <c r="C228" s="38"/>
      <c r="D228" s="38"/>
      <c r="E228" s="38"/>
      <c r="F228" s="38"/>
      <c r="G228" s="38"/>
      <c r="H228" s="38"/>
      <c r="I228" s="38"/>
    </row>
    <row r="229" spans="2:9" ht="12.75" customHeight="1" x14ac:dyDescent="0.25">
      <c r="B229" s="38"/>
      <c r="C229" s="38"/>
      <c r="D229" s="38"/>
      <c r="E229" s="38"/>
      <c r="F229" s="38"/>
      <c r="G229" s="38"/>
      <c r="H229" s="38"/>
      <c r="I229" s="38"/>
    </row>
    <row r="230" spans="2:9" ht="12.75" customHeight="1" x14ac:dyDescent="0.25">
      <c r="B230" s="38"/>
      <c r="C230" s="38"/>
      <c r="D230" s="38"/>
      <c r="E230" s="38"/>
      <c r="F230" s="38"/>
      <c r="G230" s="38"/>
      <c r="H230" s="38"/>
      <c r="I230" s="38"/>
    </row>
    <row r="231" spans="2:9" ht="12.75" customHeight="1" x14ac:dyDescent="0.25">
      <c r="B231" s="38"/>
      <c r="C231" s="38"/>
      <c r="D231" s="38"/>
      <c r="E231" s="38"/>
      <c r="F231" s="38"/>
      <c r="G231" s="38"/>
      <c r="H231" s="38"/>
      <c r="I231" s="38"/>
    </row>
    <row r="232" spans="2:9" ht="12.75" customHeight="1" x14ac:dyDescent="0.25">
      <c r="B232" s="38"/>
      <c r="C232" s="38"/>
      <c r="D232" s="38"/>
      <c r="E232" s="38"/>
      <c r="F232" s="38"/>
      <c r="G232" s="38"/>
      <c r="H232" s="38"/>
      <c r="I232" s="38"/>
    </row>
    <row r="233" spans="2:9" ht="12.75" customHeight="1" x14ac:dyDescent="0.25">
      <c r="B233" s="38"/>
      <c r="C233" s="38"/>
      <c r="D233" s="38"/>
      <c r="E233" s="38"/>
      <c r="F233" s="38"/>
      <c r="G233" s="38"/>
      <c r="H233" s="38"/>
      <c r="I233" s="38"/>
    </row>
    <row r="234" spans="2:9" ht="12.75" customHeight="1" x14ac:dyDescent="0.25">
      <c r="B234" s="38"/>
      <c r="C234" s="38"/>
      <c r="D234" s="38"/>
      <c r="E234" s="38"/>
      <c r="F234" s="38"/>
      <c r="G234" s="38"/>
      <c r="H234" s="38"/>
      <c r="I234" s="38"/>
    </row>
    <row r="235" spans="2:9" ht="12.75" customHeight="1" x14ac:dyDescent="0.25">
      <c r="B235" s="38"/>
      <c r="C235" s="38"/>
      <c r="D235" s="38"/>
      <c r="E235" s="38"/>
      <c r="F235" s="38"/>
      <c r="G235" s="38"/>
      <c r="H235" s="38"/>
      <c r="I235" s="38"/>
    </row>
    <row r="236" spans="2:9" ht="12.75" customHeight="1" x14ac:dyDescent="0.25">
      <c r="B236" s="38"/>
      <c r="C236" s="38"/>
      <c r="D236" s="38"/>
      <c r="E236" s="38"/>
      <c r="F236" s="38"/>
      <c r="G236" s="38"/>
      <c r="H236" s="38"/>
      <c r="I236" s="38"/>
    </row>
    <row r="237" spans="2:9" ht="12.75" customHeight="1" x14ac:dyDescent="0.25">
      <c r="B237" s="38"/>
      <c r="C237" s="38"/>
      <c r="D237" s="38"/>
      <c r="E237" s="38"/>
      <c r="F237" s="38"/>
      <c r="G237" s="38"/>
      <c r="H237" s="38"/>
      <c r="I237" s="38"/>
    </row>
    <row r="238" spans="2:9" ht="12.75" customHeight="1" x14ac:dyDescent="0.25">
      <c r="B238" s="38"/>
      <c r="C238" s="38"/>
      <c r="D238" s="38"/>
      <c r="E238" s="38"/>
      <c r="F238" s="38"/>
      <c r="G238" s="38"/>
      <c r="H238" s="38"/>
      <c r="I238" s="38"/>
    </row>
    <row r="239" spans="2:9" ht="12.75" customHeight="1" x14ac:dyDescent="0.25">
      <c r="B239" s="38"/>
      <c r="C239" s="38"/>
      <c r="D239" s="38"/>
      <c r="E239" s="38"/>
      <c r="F239" s="38"/>
      <c r="G239" s="38"/>
      <c r="H239" s="38"/>
      <c r="I239" s="38"/>
    </row>
    <row r="240" spans="2:9" ht="12.75" customHeight="1" x14ac:dyDescent="0.25">
      <c r="B240" s="38"/>
      <c r="C240" s="38"/>
      <c r="D240" s="38"/>
      <c r="E240" s="38"/>
      <c r="F240" s="38"/>
      <c r="G240" s="38"/>
      <c r="H240" s="38"/>
      <c r="I240" s="38"/>
    </row>
    <row r="241" spans="2:9" ht="12.75" customHeight="1" x14ac:dyDescent="0.25">
      <c r="B241" s="38"/>
      <c r="C241" s="38"/>
      <c r="D241" s="38"/>
      <c r="E241" s="38"/>
      <c r="F241" s="38"/>
      <c r="G241" s="38"/>
      <c r="H241" s="38"/>
      <c r="I241" s="38"/>
    </row>
    <row r="242" spans="2:9" ht="12.75" customHeight="1" x14ac:dyDescent="0.25">
      <c r="B242" s="38"/>
      <c r="C242" s="38"/>
      <c r="D242" s="38"/>
      <c r="E242" s="38"/>
      <c r="F242" s="38"/>
      <c r="G242" s="38"/>
      <c r="H242" s="38"/>
      <c r="I242" s="38"/>
    </row>
    <row r="243" spans="2:9" ht="12.75" customHeight="1" x14ac:dyDescent="0.25">
      <c r="B243" s="38"/>
      <c r="C243" s="38"/>
      <c r="D243" s="38"/>
      <c r="E243" s="38"/>
      <c r="F243" s="38"/>
      <c r="G243" s="38"/>
      <c r="H243" s="38"/>
      <c r="I243" s="38"/>
    </row>
    <row r="244" spans="2:9" ht="12.75" customHeight="1" x14ac:dyDescent="0.25">
      <c r="B244" s="38"/>
      <c r="C244" s="38"/>
      <c r="D244" s="38"/>
      <c r="E244" s="38"/>
      <c r="F244" s="38"/>
      <c r="G244" s="38"/>
      <c r="H244" s="38"/>
      <c r="I244" s="38"/>
    </row>
    <row r="245" spans="2:9" ht="15.75" customHeight="1" x14ac:dyDescent="0.25"/>
    <row r="246" spans="2:9" ht="15.75" customHeight="1" x14ac:dyDescent="0.25"/>
    <row r="247" spans="2:9" ht="15.75" customHeight="1" x14ac:dyDescent="0.25"/>
    <row r="248" spans="2:9" ht="15.75" customHeight="1" x14ac:dyDescent="0.25"/>
    <row r="249" spans="2:9" ht="15.75" customHeight="1" x14ac:dyDescent="0.25"/>
    <row r="250" spans="2:9" ht="15.75" customHeight="1" x14ac:dyDescent="0.25"/>
    <row r="251" spans="2:9" ht="15.75" customHeight="1" x14ac:dyDescent="0.25"/>
    <row r="252" spans="2:9" ht="15.75" customHeight="1" x14ac:dyDescent="0.25"/>
    <row r="253" spans="2:9" ht="15.75" customHeight="1" x14ac:dyDescent="0.25"/>
    <row r="254" spans="2:9" ht="15.75" customHeight="1" x14ac:dyDescent="0.25"/>
    <row r="255" spans="2:9" ht="15.75" customHeight="1" x14ac:dyDescent="0.25"/>
    <row r="256" spans="2:9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16" right="0.18" top="0.25" bottom="0.3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000"/>
  <sheetViews>
    <sheetView workbookViewId="0"/>
  </sheetViews>
  <sheetFormatPr defaultColWidth="14.44140625" defaultRowHeight="15" customHeight="1" x14ac:dyDescent="0.25"/>
  <cols>
    <col min="1" max="1" width="32.33203125" customWidth="1"/>
    <col min="2" max="2" width="13.33203125" customWidth="1"/>
    <col min="3" max="4" width="13.109375" customWidth="1"/>
    <col min="5" max="5" width="13" customWidth="1"/>
    <col min="6" max="6" width="13.109375" customWidth="1"/>
    <col min="7" max="7" width="12.6640625" customWidth="1"/>
    <col min="8" max="8" width="11.88671875" customWidth="1"/>
    <col min="9" max="9" width="13.6640625" customWidth="1"/>
    <col min="10" max="10" width="9.88671875" customWidth="1"/>
  </cols>
  <sheetData>
    <row r="1" spans="1:10" ht="12.75" customHeight="1" x14ac:dyDescent="0.25">
      <c r="A1" s="54" t="s">
        <v>148</v>
      </c>
      <c r="B1" s="55"/>
      <c r="C1" s="56"/>
      <c r="D1" s="56"/>
      <c r="E1" s="56"/>
      <c r="F1" s="56"/>
      <c r="G1" s="56"/>
      <c r="H1" s="56"/>
      <c r="I1" s="56"/>
      <c r="J1" s="57"/>
    </row>
    <row r="2" spans="1:10" ht="12.75" customHeight="1" x14ac:dyDescent="0.25">
      <c r="A2" s="57"/>
      <c r="B2" s="56"/>
      <c r="C2" s="56"/>
      <c r="D2" s="56"/>
      <c r="E2" s="56"/>
      <c r="F2" s="56"/>
      <c r="G2" s="56"/>
      <c r="H2" s="56"/>
      <c r="I2" s="56"/>
      <c r="J2" s="57"/>
    </row>
    <row r="3" spans="1:10" ht="12.75" customHeight="1" x14ac:dyDescent="0.25">
      <c r="A3" s="57" t="s">
        <v>149</v>
      </c>
      <c r="B3" s="56"/>
      <c r="C3" s="56"/>
      <c r="D3" s="56"/>
      <c r="E3" s="56"/>
      <c r="F3" s="56">
        <f>117852.31*20%</f>
        <v>23570.462</v>
      </c>
      <c r="G3" s="56"/>
      <c r="H3" s="56"/>
      <c r="I3" s="56"/>
      <c r="J3" s="57"/>
    </row>
    <row r="4" spans="1:10" ht="12.75" customHeight="1" x14ac:dyDescent="0.25">
      <c r="A4" s="57"/>
      <c r="B4" s="56"/>
      <c r="C4" s="55" t="s">
        <v>96</v>
      </c>
      <c r="D4" s="55"/>
      <c r="E4" s="55">
        <f>F3/3</f>
        <v>7856.8206666666665</v>
      </c>
      <c r="F4" s="56"/>
      <c r="G4" s="56"/>
      <c r="H4" s="56"/>
      <c r="I4" s="56"/>
      <c r="J4" s="57"/>
    </row>
    <row r="5" spans="1:10" ht="12.75" customHeight="1" x14ac:dyDescent="0.25">
      <c r="A5" s="57"/>
      <c r="B5" s="56"/>
      <c r="C5" s="55" t="s">
        <v>97</v>
      </c>
      <c r="D5" s="55"/>
      <c r="E5" s="55">
        <f>F3/3*2</f>
        <v>15713.641333333333</v>
      </c>
      <c r="F5" s="56"/>
      <c r="G5" s="56"/>
      <c r="H5" s="56"/>
      <c r="I5" s="56"/>
      <c r="J5" s="57"/>
    </row>
    <row r="6" spans="1:10" ht="12.75" customHeight="1" x14ac:dyDescent="0.25">
      <c r="A6" s="57" t="s">
        <v>134</v>
      </c>
      <c r="B6" s="56"/>
      <c r="C6" s="56"/>
      <c r="D6" s="56"/>
      <c r="E6" s="56"/>
      <c r="F6" s="56">
        <f>14.5*1.327</f>
        <v>19.241499999999998</v>
      </c>
      <c r="G6" s="56"/>
      <c r="H6" s="56"/>
      <c r="I6" s="56"/>
      <c r="J6" s="57"/>
    </row>
    <row r="7" spans="1:10" ht="12.75" customHeight="1" x14ac:dyDescent="0.25">
      <c r="A7" s="57" t="s">
        <v>135</v>
      </c>
      <c r="B7" s="56"/>
      <c r="C7" s="56"/>
      <c r="D7" s="56"/>
      <c r="E7" s="56"/>
      <c r="F7" s="56">
        <f>12.5*1.327</f>
        <v>16.587499999999999</v>
      </c>
      <c r="G7" s="56"/>
      <c r="H7" s="56"/>
      <c r="I7" s="56"/>
      <c r="J7" s="57"/>
    </row>
    <row r="8" spans="1:10" ht="12.75" customHeight="1" x14ac:dyDescent="0.25">
      <c r="A8" s="57"/>
      <c r="B8" s="56"/>
      <c r="C8" s="56"/>
      <c r="D8" s="56"/>
      <c r="E8" s="56"/>
      <c r="F8" s="56"/>
      <c r="G8" s="56"/>
      <c r="H8" s="56"/>
      <c r="I8" s="56"/>
      <c r="J8" s="57"/>
    </row>
    <row r="9" spans="1:10" ht="12.75" customHeight="1" x14ac:dyDescent="0.25">
      <c r="A9" s="57" t="s">
        <v>8</v>
      </c>
      <c r="B9" s="56"/>
      <c r="C9" s="56"/>
      <c r="D9" s="56"/>
      <c r="E9" s="56"/>
      <c r="F9" s="56"/>
      <c r="G9" s="56"/>
      <c r="H9" s="56"/>
      <c r="I9" s="56"/>
      <c r="J9" s="57"/>
    </row>
    <row r="10" spans="1:10" ht="12.75" customHeight="1" x14ac:dyDescent="0.25">
      <c r="A10" s="57"/>
      <c r="B10" s="56"/>
      <c r="C10" s="56"/>
      <c r="D10" s="56"/>
      <c r="E10" s="56"/>
      <c r="F10" s="56">
        <v>6921.84</v>
      </c>
      <c r="G10" s="56"/>
      <c r="H10" s="56"/>
      <c r="I10" s="56"/>
      <c r="J10" s="57"/>
    </row>
    <row r="11" spans="1:10" ht="12.75" customHeight="1" x14ac:dyDescent="0.25">
      <c r="A11" s="57"/>
      <c r="B11" s="56"/>
      <c r="C11" s="55" t="s">
        <v>96</v>
      </c>
      <c r="D11" s="55"/>
      <c r="E11" s="55">
        <f>F10/3</f>
        <v>2307.2800000000002</v>
      </c>
      <c r="F11" s="56"/>
      <c r="G11" s="56"/>
      <c r="H11" s="56"/>
      <c r="I11" s="56"/>
      <c r="J11" s="57"/>
    </row>
    <row r="12" spans="1:10" ht="12.75" customHeight="1" x14ac:dyDescent="0.25">
      <c r="A12" s="57"/>
      <c r="B12" s="56"/>
      <c r="C12" s="55" t="s">
        <v>97</v>
      </c>
      <c r="D12" s="55"/>
      <c r="E12" s="55">
        <f>F10/3*2</f>
        <v>4614.5600000000004</v>
      </c>
      <c r="F12" s="56"/>
      <c r="G12" s="56"/>
      <c r="H12" s="56"/>
      <c r="I12" s="56"/>
      <c r="J12" s="57"/>
    </row>
    <row r="13" spans="1:10" ht="12.75" customHeight="1" x14ac:dyDescent="0.25">
      <c r="A13" s="57"/>
      <c r="B13" s="56"/>
      <c r="C13" s="56"/>
      <c r="D13" s="56"/>
      <c r="E13" s="56"/>
      <c r="F13" s="56"/>
      <c r="G13" s="56"/>
      <c r="H13" s="56"/>
      <c r="I13" s="56"/>
      <c r="J13" s="57"/>
    </row>
    <row r="14" spans="1:10" ht="12.75" customHeight="1" x14ac:dyDescent="0.25">
      <c r="A14" s="57"/>
      <c r="B14" s="56"/>
      <c r="C14" s="56"/>
      <c r="D14" s="56"/>
      <c r="E14" s="56"/>
      <c r="F14" s="56"/>
      <c r="G14" s="56"/>
      <c r="H14" s="56"/>
      <c r="I14" s="56"/>
      <c r="J14" s="57"/>
    </row>
    <row r="15" spans="1:10" ht="12.75" customHeight="1" x14ac:dyDescent="0.25">
      <c r="A15" s="57" t="s">
        <v>98</v>
      </c>
      <c r="B15" s="56"/>
      <c r="C15" s="56"/>
      <c r="D15" s="56"/>
      <c r="E15" s="56"/>
      <c r="F15" s="56">
        <f>F3+F10</f>
        <v>30492.302</v>
      </c>
      <c r="G15" s="56"/>
      <c r="H15" s="56"/>
      <c r="I15" s="56"/>
      <c r="J15" s="57"/>
    </row>
    <row r="16" spans="1:10" ht="12.75" customHeight="1" x14ac:dyDescent="0.25">
      <c r="A16" s="57"/>
      <c r="B16" s="56"/>
      <c r="C16" s="56"/>
      <c r="D16" s="56"/>
      <c r="E16" s="56"/>
      <c r="F16" s="56"/>
      <c r="G16" s="56"/>
      <c r="H16" s="56"/>
      <c r="I16" s="56"/>
      <c r="J16" s="57"/>
    </row>
    <row r="17" spans="1:10" ht="12.75" customHeight="1" x14ac:dyDescent="0.25">
      <c r="A17" s="54" t="s">
        <v>150</v>
      </c>
      <c r="B17" s="55"/>
      <c r="C17" s="56"/>
      <c r="D17" s="56"/>
      <c r="E17" s="56"/>
      <c r="F17" s="56"/>
      <c r="G17" s="56"/>
      <c r="H17" s="56"/>
      <c r="I17" s="56"/>
      <c r="J17" s="57"/>
    </row>
    <row r="18" spans="1:10" ht="12.75" customHeight="1" x14ac:dyDescent="0.25">
      <c r="A18" s="54" t="s">
        <v>151</v>
      </c>
      <c r="B18" s="55"/>
      <c r="C18" s="56"/>
      <c r="D18" s="56"/>
      <c r="E18" s="56"/>
      <c r="F18" s="56"/>
      <c r="G18" s="56"/>
      <c r="H18" s="56"/>
      <c r="I18" s="56"/>
      <c r="J18" s="57"/>
    </row>
    <row r="19" spans="1:10" ht="12.75" customHeight="1" x14ac:dyDescent="0.25">
      <c r="A19" s="58"/>
      <c r="B19" s="59"/>
      <c r="C19" s="59"/>
      <c r="D19" s="59"/>
      <c r="E19" s="59"/>
      <c r="F19" s="59"/>
      <c r="G19" s="59"/>
      <c r="H19" s="59"/>
      <c r="I19" s="59"/>
      <c r="J19" s="58"/>
    </row>
    <row r="20" spans="1:10" ht="12.75" customHeight="1" x14ac:dyDescent="0.25">
      <c r="A20" s="60" t="s">
        <v>16</v>
      </c>
      <c r="B20" s="61" t="s">
        <v>17</v>
      </c>
      <c r="C20" s="61" t="s">
        <v>152</v>
      </c>
      <c r="D20" s="61" t="s">
        <v>102</v>
      </c>
      <c r="E20" s="61" t="s">
        <v>138</v>
      </c>
      <c r="F20" s="61" t="s">
        <v>153</v>
      </c>
      <c r="G20" s="61" t="s">
        <v>105</v>
      </c>
      <c r="H20" s="61"/>
      <c r="I20" s="61" t="s">
        <v>24</v>
      </c>
      <c r="J20" s="62"/>
    </row>
    <row r="21" spans="1:10" ht="12.75" customHeight="1" x14ac:dyDescent="0.25">
      <c r="A21" s="63" t="s">
        <v>107</v>
      </c>
      <c r="B21" s="55"/>
      <c r="C21" s="56"/>
      <c r="D21" s="56">
        <f>E11/3</f>
        <v>769.09333333333336</v>
      </c>
      <c r="E21" s="56">
        <f>E11/3</f>
        <v>769.09333333333336</v>
      </c>
      <c r="F21" s="56">
        <v>0</v>
      </c>
      <c r="G21" s="56">
        <f>E11/3</f>
        <v>769.09333333333336</v>
      </c>
      <c r="H21" s="56">
        <v>0</v>
      </c>
      <c r="I21" s="56">
        <f t="shared" ref="I21:I25" si="0">C21+D21+E21+F21+G21+H21</f>
        <v>2307.2800000000002</v>
      </c>
      <c r="J21" s="64"/>
    </row>
    <row r="22" spans="1:10" ht="12.75" customHeight="1" x14ac:dyDescent="0.25">
      <c r="A22" s="63" t="s">
        <v>108</v>
      </c>
      <c r="B22" s="55"/>
      <c r="C22" s="56"/>
      <c r="D22" s="56">
        <v>0</v>
      </c>
      <c r="E22" s="56">
        <v>0</v>
      </c>
      <c r="F22" s="56">
        <v>0</v>
      </c>
      <c r="G22" s="56">
        <v>0</v>
      </c>
      <c r="H22" s="56">
        <v>0</v>
      </c>
      <c r="I22" s="56">
        <f t="shared" si="0"/>
        <v>0</v>
      </c>
      <c r="J22" s="64"/>
    </row>
    <row r="23" spans="1:10" ht="12.75" customHeight="1" x14ac:dyDescent="0.25">
      <c r="A23" s="63" t="s">
        <v>109</v>
      </c>
      <c r="B23" s="55">
        <v>300</v>
      </c>
      <c r="C23" s="56">
        <v>0</v>
      </c>
      <c r="D23" s="56">
        <v>0</v>
      </c>
      <c r="E23" s="56">
        <v>0</v>
      </c>
      <c r="F23" s="56">
        <v>0</v>
      </c>
      <c r="G23" s="56">
        <v>300</v>
      </c>
      <c r="H23" s="56">
        <v>0</v>
      </c>
      <c r="I23" s="56">
        <f t="shared" si="0"/>
        <v>300</v>
      </c>
      <c r="J23" s="64"/>
    </row>
    <row r="24" spans="1:10" ht="12.75" customHeight="1" x14ac:dyDescent="0.25">
      <c r="A24" s="63" t="s">
        <v>154</v>
      </c>
      <c r="B24" s="55">
        <f>H28/5</f>
        <v>269.59613333333328</v>
      </c>
      <c r="C24" s="55">
        <v>1480</v>
      </c>
      <c r="D24" s="55">
        <v>1480</v>
      </c>
      <c r="E24" s="55">
        <v>1480</v>
      </c>
      <c r="F24" s="55">
        <v>288.83999999999997</v>
      </c>
      <c r="G24" s="55">
        <v>1480</v>
      </c>
      <c r="H24" s="56">
        <f>50*K6</f>
        <v>0</v>
      </c>
      <c r="I24" s="56">
        <f t="shared" si="0"/>
        <v>6208.84</v>
      </c>
      <c r="J24" s="64"/>
    </row>
    <row r="25" spans="1:10" ht="12.75" customHeight="1" x14ac:dyDescent="0.25">
      <c r="A25" s="65"/>
      <c r="B25" s="56"/>
      <c r="C25" s="56"/>
      <c r="D25" s="56"/>
      <c r="E25" s="56"/>
      <c r="F25" s="56"/>
      <c r="G25" s="56"/>
      <c r="H25" s="56"/>
      <c r="I25" s="56">
        <f t="shared" si="0"/>
        <v>0</v>
      </c>
      <c r="J25" s="64"/>
    </row>
    <row r="26" spans="1:10" ht="12.75" customHeight="1" x14ac:dyDescent="0.25">
      <c r="A26" s="63" t="s">
        <v>24</v>
      </c>
      <c r="B26" s="55"/>
      <c r="C26" s="56">
        <f t="shared" ref="C26:H26" si="1">SUM(C21:C25)</f>
        <v>1480</v>
      </c>
      <c r="D26" s="56">
        <f t="shared" si="1"/>
        <v>2249.0933333333332</v>
      </c>
      <c r="E26" s="56">
        <f t="shared" si="1"/>
        <v>2249.0933333333332</v>
      </c>
      <c r="F26" s="56">
        <f t="shared" si="1"/>
        <v>288.83999999999997</v>
      </c>
      <c r="G26" s="56">
        <f t="shared" si="1"/>
        <v>2549.0933333333332</v>
      </c>
      <c r="H26" s="56">
        <f t="shared" si="1"/>
        <v>0</v>
      </c>
      <c r="I26" s="56">
        <f>I21+I22+I23+I24+I25</f>
        <v>8816.1200000000008</v>
      </c>
      <c r="J26" s="64"/>
    </row>
    <row r="27" spans="1:10" ht="12.75" customHeight="1" x14ac:dyDescent="0.25">
      <c r="A27" s="65"/>
      <c r="B27" s="56"/>
      <c r="C27" s="56"/>
      <c r="D27" s="56"/>
      <c r="E27" s="56"/>
      <c r="F27" s="56"/>
      <c r="G27" s="55" t="s">
        <v>26</v>
      </c>
      <c r="H27" s="55">
        <f>E11-I21</f>
        <v>0</v>
      </c>
      <c r="I27" s="56"/>
      <c r="J27" s="64"/>
    </row>
    <row r="28" spans="1:10" ht="12.75" customHeight="1" x14ac:dyDescent="0.25">
      <c r="A28" s="66"/>
      <c r="B28" s="67"/>
      <c r="C28" s="67"/>
      <c r="D28" s="67"/>
      <c r="E28" s="67"/>
      <c r="F28" s="67"/>
      <c r="G28" s="68" t="s">
        <v>27</v>
      </c>
      <c r="H28" s="68">
        <f>E4-I22-I23-I24-I25</f>
        <v>1347.9806666666664</v>
      </c>
      <c r="I28" s="67"/>
      <c r="J28" s="69"/>
    </row>
    <row r="29" spans="1:10" ht="12.75" customHeight="1" x14ac:dyDescent="0.25">
      <c r="A29" s="70"/>
      <c r="B29" s="38"/>
      <c r="C29" s="38"/>
      <c r="D29" s="38"/>
      <c r="E29" s="38"/>
      <c r="F29" s="38"/>
      <c r="G29" s="38"/>
      <c r="H29" s="38"/>
      <c r="I29" s="38"/>
      <c r="J29" s="70"/>
    </row>
    <row r="30" spans="1:10" ht="12.75" customHeight="1" x14ac:dyDescent="0.25">
      <c r="A30" s="60" t="s">
        <v>28</v>
      </c>
      <c r="B30" s="61" t="s">
        <v>17</v>
      </c>
      <c r="C30" s="71" t="s">
        <v>155</v>
      </c>
      <c r="D30" s="71" t="s">
        <v>156</v>
      </c>
      <c r="E30" s="71" t="s">
        <v>157</v>
      </c>
      <c r="F30" s="71" t="s">
        <v>158</v>
      </c>
      <c r="G30" s="71" t="s">
        <v>159</v>
      </c>
      <c r="H30" s="71" t="s">
        <v>160</v>
      </c>
      <c r="I30" s="61" t="s">
        <v>24</v>
      </c>
      <c r="J30" s="62"/>
    </row>
    <row r="31" spans="1:10" ht="12.75" customHeight="1" x14ac:dyDescent="0.25">
      <c r="A31" s="63" t="s">
        <v>161</v>
      </c>
      <c r="B31" s="55"/>
      <c r="C31" s="56">
        <f>E12/9*3</f>
        <v>1538.186666666667</v>
      </c>
      <c r="D31" s="56">
        <f>E12/9*1</f>
        <v>512.72888888888895</v>
      </c>
      <c r="E31" s="56">
        <v>0</v>
      </c>
      <c r="F31" s="56">
        <f>E12/9*2</f>
        <v>1025.4577777777779</v>
      </c>
      <c r="G31" s="56">
        <f>E12/9*1</f>
        <v>512.72888888888895</v>
      </c>
      <c r="H31" s="56">
        <f>E12/9*2</f>
        <v>1025.4577777777779</v>
      </c>
      <c r="I31" s="56">
        <f t="shared" ref="I31:I34" si="2">C31+D31+E31+F31+G31+H31</f>
        <v>4614.5600000000004</v>
      </c>
      <c r="J31" s="64"/>
    </row>
    <row r="32" spans="1:10" ht="12.75" customHeight="1" x14ac:dyDescent="0.25">
      <c r="A32" s="63" t="s">
        <v>162</v>
      </c>
      <c r="B32" s="55"/>
      <c r="C32" s="56">
        <v>0</v>
      </c>
      <c r="D32" s="56">
        <v>0</v>
      </c>
      <c r="E32" s="56">
        <v>0</v>
      </c>
      <c r="F32" s="56">
        <v>0</v>
      </c>
      <c r="G32" s="56">
        <v>0</v>
      </c>
      <c r="H32" s="56">
        <v>0</v>
      </c>
      <c r="I32" s="56">
        <f t="shared" si="2"/>
        <v>0</v>
      </c>
      <c r="J32" s="64"/>
    </row>
    <row r="33" spans="1:10" ht="12.75" customHeight="1" x14ac:dyDescent="0.25">
      <c r="A33" s="63" t="s">
        <v>142</v>
      </c>
      <c r="B33" s="55">
        <v>450</v>
      </c>
      <c r="C33" s="56">
        <f>5*B33</f>
        <v>2250</v>
      </c>
      <c r="D33" s="56">
        <v>0</v>
      </c>
      <c r="E33" s="56">
        <v>0</v>
      </c>
      <c r="F33" s="56">
        <v>0</v>
      </c>
      <c r="G33" s="56">
        <v>0</v>
      </c>
      <c r="H33" s="56">
        <v>0</v>
      </c>
      <c r="I33" s="56">
        <f t="shared" si="2"/>
        <v>2250</v>
      </c>
      <c r="J33" s="64"/>
    </row>
    <row r="34" spans="1:10" ht="12.75" customHeight="1" x14ac:dyDescent="0.25">
      <c r="A34" s="63" t="s">
        <v>143</v>
      </c>
      <c r="B34" s="55">
        <v>225</v>
      </c>
      <c r="C34" s="56">
        <f>1*B34</f>
        <v>225</v>
      </c>
      <c r="D34" s="56">
        <v>0</v>
      </c>
      <c r="E34" s="56">
        <v>0</v>
      </c>
      <c r="F34" s="56">
        <v>0</v>
      </c>
      <c r="G34" s="56">
        <v>0</v>
      </c>
      <c r="H34" s="56">
        <v>0</v>
      </c>
      <c r="I34" s="56">
        <f t="shared" si="2"/>
        <v>225</v>
      </c>
      <c r="J34" s="64"/>
    </row>
    <row r="35" spans="1:10" ht="12.75" customHeight="1" x14ac:dyDescent="0.25">
      <c r="A35" s="63" t="s">
        <v>144</v>
      </c>
      <c r="B35" s="55">
        <v>200</v>
      </c>
      <c r="C35" s="56">
        <f>B35*6</f>
        <v>1200</v>
      </c>
      <c r="D35" s="56">
        <f>B35*2</f>
        <v>400</v>
      </c>
      <c r="E35" s="56">
        <f>B35*3</f>
        <v>600</v>
      </c>
      <c r="F35" s="56">
        <f>B35*2</f>
        <v>400</v>
      </c>
      <c r="G35" s="56">
        <f>B35*3</f>
        <v>600</v>
      </c>
      <c r="H35" s="56">
        <f>B35*3</f>
        <v>600</v>
      </c>
      <c r="I35" s="56">
        <f>SUM(C35:H35)</f>
        <v>3800</v>
      </c>
      <c r="J35" s="64"/>
    </row>
    <row r="36" spans="1:10" ht="12.75" customHeight="1" x14ac:dyDescent="0.25">
      <c r="A36" s="63"/>
      <c r="B36" s="55">
        <v>0</v>
      </c>
      <c r="C36" s="56">
        <v>0</v>
      </c>
      <c r="D36" s="56">
        <v>0</v>
      </c>
      <c r="E36" s="56">
        <v>0</v>
      </c>
      <c r="F36" s="56">
        <v>0</v>
      </c>
      <c r="G36" s="56">
        <v>0</v>
      </c>
      <c r="H36" s="56">
        <v>0</v>
      </c>
      <c r="I36" s="56">
        <f t="shared" ref="I36:I37" si="3">C36+D36+E36+F36+G36+H36</f>
        <v>0</v>
      </c>
      <c r="J36" s="64"/>
    </row>
    <row r="37" spans="1:10" ht="12.75" customHeight="1" x14ac:dyDescent="0.25">
      <c r="A37" s="63" t="s">
        <v>146</v>
      </c>
      <c r="B37" s="55">
        <v>450</v>
      </c>
      <c r="C37" s="56">
        <v>0</v>
      </c>
      <c r="D37" s="56">
        <v>0</v>
      </c>
      <c r="E37" s="56">
        <v>0</v>
      </c>
      <c r="F37" s="56">
        <f>B37*2</f>
        <v>900</v>
      </c>
      <c r="G37" s="56">
        <f>B37*3</f>
        <v>1350</v>
      </c>
      <c r="H37" s="56">
        <f>B37*3</f>
        <v>1350</v>
      </c>
      <c r="I37" s="56">
        <f t="shared" si="3"/>
        <v>3600</v>
      </c>
      <c r="J37" s="64"/>
    </row>
    <row r="38" spans="1:10" ht="12.75" customHeight="1" x14ac:dyDescent="0.25">
      <c r="A38" s="63" t="s">
        <v>147</v>
      </c>
      <c r="B38" s="55">
        <v>180</v>
      </c>
      <c r="C38" s="56">
        <v>0</v>
      </c>
      <c r="D38" s="56">
        <v>0</v>
      </c>
      <c r="E38" s="56">
        <f>B38*3</f>
        <v>540</v>
      </c>
      <c r="F38" s="56">
        <v>0</v>
      </c>
      <c r="G38" s="56">
        <v>0</v>
      </c>
      <c r="H38" s="56">
        <v>0</v>
      </c>
      <c r="I38" s="56">
        <f>E38</f>
        <v>540</v>
      </c>
      <c r="J38" s="64"/>
    </row>
    <row r="39" spans="1:10" ht="12.75" customHeight="1" x14ac:dyDescent="0.25">
      <c r="A39" s="63"/>
      <c r="B39" s="55"/>
      <c r="C39" s="56">
        <v>0</v>
      </c>
      <c r="D39" s="56">
        <v>0</v>
      </c>
      <c r="E39" s="56">
        <v>0</v>
      </c>
      <c r="F39" s="56">
        <v>0</v>
      </c>
      <c r="G39" s="56">
        <v>0</v>
      </c>
      <c r="H39" s="56">
        <v>0</v>
      </c>
      <c r="I39" s="56">
        <f>C39+D39+E39+F39+G39+H39</f>
        <v>0</v>
      </c>
      <c r="J39" s="64"/>
    </row>
    <row r="40" spans="1:10" ht="12.75" customHeight="1" x14ac:dyDescent="0.25">
      <c r="A40" s="63"/>
      <c r="B40" s="55"/>
      <c r="C40" s="56"/>
      <c r="D40" s="56"/>
      <c r="E40" s="56">
        <f>B40*4</f>
        <v>0</v>
      </c>
      <c r="F40" s="56"/>
      <c r="G40" s="56"/>
      <c r="H40" s="56"/>
      <c r="I40" s="56">
        <f>E40</f>
        <v>0</v>
      </c>
      <c r="J40" s="64"/>
    </row>
    <row r="41" spans="1:10" ht="12.75" customHeight="1" x14ac:dyDescent="0.25">
      <c r="A41" s="63" t="s">
        <v>24</v>
      </c>
      <c r="B41" s="55"/>
      <c r="C41" s="56">
        <f t="shared" ref="C41:H41" si="4">SUM(C31:C40)</f>
        <v>5213.1866666666665</v>
      </c>
      <c r="D41" s="56">
        <f t="shared" si="4"/>
        <v>912.72888888888895</v>
      </c>
      <c r="E41" s="56">
        <f t="shared" si="4"/>
        <v>1140</v>
      </c>
      <c r="F41" s="56">
        <f t="shared" si="4"/>
        <v>2325.4577777777777</v>
      </c>
      <c r="G41" s="56">
        <f t="shared" si="4"/>
        <v>2462.7288888888888</v>
      </c>
      <c r="H41" s="56">
        <f t="shared" si="4"/>
        <v>2975.4577777777777</v>
      </c>
      <c r="I41" s="56">
        <f>I31+I32+I33+I34+I35+I36+I37+I38+I39+I40</f>
        <v>15029.560000000001</v>
      </c>
      <c r="J41" s="64"/>
    </row>
    <row r="42" spans="1:10" ht="12.75" customHeight="1" x14ac:dyDescent="0.25">
      <c r="A42" s="65"/>
      <c r="B42" s="56"/>
      <c r="C42" s="56"/>
      <c r="D42" s="56"/>
      <c r="E42" s="56"/>
      <c r="F42" s="56"/>
      <c r="G42" s="55" t="s">
        <v>26</v>
      </c>
      <c r="H42" s="55">
        <f>E12-I31</f>
        <v>0</v>
      </c>
      <c r="I42" s="56"/>
      <c r="J42" s="64"/>
    </row>
    <row r="43" spans="1:10" ht="12.75" customHeight="1" x14ac:dyDescent="0.25">
      <c r="A43" s="66"/>
      <c r="B43" s="67"/>
      <c r="C43" s="67"/>
      <c r="D43" s="67"/>
      <c r="E43" s="67"/>
      <c r="F43" s="67"/>
      <c r="G43" s="68" t="s">
        <v>27</v>
      </c>
      <c r="H43" s="68">
        <f>E5-I32-I33-I34-I35-I36-I37-I38-I39-I40</f>
        <v>5298.641333333333</v>
      </c>
      <c r="I43" s="67" t="s">
        <v>42</v>
      </c>
      <c r="J43" s="72"/>
    </row>
    <row r="44" spans="1:10" ht="12.75" customHeight="1" x14ac:dyDescent="0.25">
      <c r="B44" s="38"/>
      <c r="C44" s="38"/>
      <c r="D44" s="38"/>
      <c r="E44" s="38"/>
      <c r="F44" s="38"/>
      <c r="G44" s="38"/>
      <c r="H44" s="38"/>
      <c r="I44" s="38"/>
    </row>
    <row r="45" spans="1:10" ht="12.75" customHeight="1" x14ac:dyDescent="0.25">
      <c r="A45" s="36" t="s">
        <v>163</v>
      </c>
      <c r="B45" s="38"/>
      <c r="C45" s="70">
        <f>(C33+C34+C35)/6</f>
        <v>612.5</v>
      </c>
      <c r="D45" s="38">
        <f>D35/2</f>
        <v>200</v>
      </c>
      <c r="E45" s="38">
        <f>(E35+E38)/3</f>
        <v>380</v>
      </c>
      <c r="F45" s="38">
        <f>(F35+F37)/2</f>
        <v>650</v>
      </c>
      <c r="G45" s="38">
        <f t="shared" ref="G45:H45" si="5">(G35+G37)/3</f>
        <v>650</v>
      </c>
      <c r="H45" s="38">
        <f t="shared" si="5"/>
        <v>650</v>
      </c>
      <c r="I45" s="38"/>
    </row>
    <row r="46" spans="1:10" ht="12.75" customHeight="1" x14ac:dyDescent="0.25">
      <c r="B46" s="38"/>
      <c r="C46" s="38"/>
      <c r="D46" s="38"/>
      <c r="E46" s="38"/>
      <c r="F46" s="38"/>
      <c r="G46" s="38"/>
      <c r="H46" s="38"/>
      <c r="I46" s="38"/>
    </row>
    <row r="47" spans="1:10" ht="12.75" customHeight="1" x14ac:dyDescent="0.25">
      <c r="B47" s="38"/>
      <c r="C47" s="38"/>
      <c r="D47" s="38"/>
      <c r="E47" s="38"/>
      <c r="F47" s="38"/>
      <c r="G47" s="38"/>
      <c r="H47" s="38"/>
      <c r="I47" s="38"/>
    </row>
    <row r="48" spans="1:10" ht="12.75" customHeight="1" x14ac:dyDescent="0.25">
      <c r="B48" s="38"/>
      <c r="C48" s="38"/>
      <c r="D48" s="38"/>
      <c r="E48" s="38"/>
      <c r="F48" s="38"/>
      <c r="G48" s="38"/>
      <c r="H48" s="38"/>
      <c r="I48" s="38"/>
    </row>
    <row r="49" spans="2:9" ht="12.75" customHeight="1" x14ac:dyDescent="0.25">
      <c r="B49" s="38"/>
      <c r="C49" s="38"/>
      <c r="D49" s="38"/>
      <c r="E49" s="38"/>
      <c r="F49" s="38"/>
      <c r="G49" s="38"/>
      <c r="H49" s="38"/>
      <c r="I49" s="38"/>
    </row>
    <row r="50" spans="2:9" ht="12.75" customHeight="1" x14ac:dyDescent="0.25">
      <c r="B50" s="38"/>
      <c r="C50" s="38"/>
      <c r="D50" s="38"/>
      <c r="E50" s="38"/>
      <c r="F50" s="38"/>
      <c r="G50" s="38"/>
      <c r="H50" s="38"/>
      <c r="I50" s="38"/>
    </row>
    <row r="51" spans="2:9" ht="12.75" customHeight="1" x14ac:dyDescent="0.25">
      <c r="B51" s="38"/>
      <c r="C51" s="38"/>
      <c r="D51" s="38"/>
      <c r="E51" s="38"/>
      <c r="F51" s="38"/>
      <c r="G51" s="38"/>
      <c r="H51" s="38"/>
      <c r="I51" s="38"/>
    </row>
    <row r="52" spans="2:9" ht="12.75" customHeight="1" x14ac:dyDescent="0.25">
      <c r="B52" s="38"/>
      <c r="C52" s="38"/>
      <c r="D52" s="38"/>
      <c r="E52" s="38"/>
      <c r="F52" s="38"/>
      <c r="G52" s="38"/>
      <c r="H52" s="38"/>
      <c r="I52" s="38"/>
    </row>
    <row r="53" spans="2:9" ht="12.75" customHeight="1" x14ac:dyDescent="0.25">
      <c r="B53" s="38"/>
      <c r="C53" s="38"/>
      <c r="D53" s="38"/>
      <c r="E53" s="38"/>
      <c r="F53" s="38"/>
      <c r="G53" s="38"/>
      <c r="H53" s="38"/>
      <c r="I53" s="38"/>
    </row>
    <row r="54" spans="2:9" ht="12.75" customHeight="1" x14ac:dyDescent="0.25">
      <c r="B54" s="38"/>
      <c r="C54" s="38"/>
      <c r="D54" s="38"/>
      <c r="E54" s="38"/>
      <c r="F54" s="38"/>
      <c r="G54" s="38"/>
      <c r="H54" s="38"/>
      <c r="I54" s="38"/>
    </row>
    <row r="55" spans="2:9" ht="12.75" customHeight="1" x14ac:dyDescent="0.25">
      <c r="B55" s="38"/>
      <c r="C55" s="38"/>
      <c r="D55" s="38"/>
      <c r="E55" s="38"/>
      <c r="F55" s="38"/>
      <c r="G55" s="38"/>
      <c r="H55" s="38"/>
      <c r="I55" s="38"/>
    </row>
    <row r="56" spans="2:9" ht="12.75" customHeight="1" x14ac:dyDescent="0.25">
      <c r="B56" s="38"/>
      <c r="C56" s="38"/>
      <c r="D56" s="38"/>
      <c r="E56" s="38"/>
      <c r="F56" s="38"/>
      <c r="G56" s="38"/>
      <c r="H56" s="38"/>
      <c r="I56" s="38"/>
    </row>
    <row r="57" spans="2:9" ht="12.75" customHeight="1" x14ac:dyDescent="0.25">
      <c r="B57" s="38"/>
      <c r="C57" s="38"/>
      <c r="D57" s="38"/>
      <c r="E57" s="38"/>
      <c r="F57" s="38"/>
      <c r="G57" s="38"/>
      <c r="H57" s="38"/>
      <c r="I57" s="38"/>
    </row>
    <row r="58" spans="2:9" ht="12.75" customHeight="1" x14ac:dyDescent="0.25">
      <c r="B58" s="38"/>
      <c r="C58" s="38"/>
      <c r="D58" s="38"/>
      <c r="E58" s="38"/>
      <c r="F58" s="38"/>
      <c r="G58" s="38"/>
      <c r="H58" s="38"/>
      <c r="I58" s="38"/>
    </row>
    <row r="59" spans="2:9" ht="12.75" customHeight="1" x14ac:dyDescent="0.25">
      <c r="B59" s="38"/>
      <c r="C59" s="38"/>
      <c r="D59" s="38"/>
      <c r="E59" s="38"/>
      <c r="F59" s="38"/>
      <c r="G59" s="38"/>
      <c r="H59" s="38"/>
      <c r="I59" s="38"/>
    </row>
    <row r="60" spans="2:9" ht="12.75" customHeight="1" x14ac:dyDescent="0.25">
      <c r="B60" s="38"/>
      <c r="C60" s="38"/>
      <c r="D60" s="38"/>
      <c r="E60" s="38"/>
      <c r="F60" s="38"/>
      <c r="G60" s="38"/>
      <c r="H60" s="38"/>
      <c r="I60" s="38"/>
    </row>
    <row r="61" spans="2:9" ht="12.75" customHeight="1" x14ac:dyDescent="0.25">
      <c r="B61" s="38"/>
      <c r="C61" s="38"/>
      <c r="D61" s="38"/>
      <c r="E61" s="38"/>
      <c r="F61" s="38"/>
      <c r="G61" s="38"/>
      <c r="H61" s="38"/>
      <c r="I61" s="38"/>
    </row>
    <row r="62" spans="2:9" ht="12.75" customHeight="1" x14ac:dyDescent="0.25">
      <c r="B62" s="38"/>
      <c r="C62" s="38"/>
      <c r="D62" s="38"/>
      <c r="E62" s="38"/>
      <c r="F62" s="38"/>
      <c r="G62" s="38"/>
      <c r="H62" s="38"/>
      <c r="I62" s="38"/>
    </row>
    <row r="63" spans="2:9" ht="12.75" customHeight="1" x14ac:dyDescent="0.25">
      <c r="B63" s="38"/>
      <c r="C63" s="38"/>
      <c r="D63" s="38"/>
      <c r="E63" s="38"/>
      <c r="F63" s="38"/>
      <c r="G63" s="38"/>
      <c r="H63" s="38"/>
      <c r="I63" s="38"/>
    </row>
    <row r="64" spans="2:9" ht="12.75" customHeight="1" x14ac:dyDescent="0.25">
      <c r="B64" s="38"/>
      <c r="C64" s="38"/>
      <c r="D64" s="38"/>
      <c r="E64" s="38"/>
      <c r="F64" s="38"/>
      <c r="G64" s="38"/>
      <c r="H64" s="38"/>
      <c r="I64" s="38"/>
    </row>
    <row r="65" spans="2:9" ht="12.75" customHeight="1" x14ac:dyDescent="0.25">
      <c r="B65" s="38"/>
      <c r="C65" s="38"/>
      <c r="D65" s="38"/>
      <c r="E65" s="38"/>
      <c r="F65" s="38"/>
      <c r="G65" s="38"/>
      <c r="H65" s="38"/>
      <c r="I65" s="38"/>
    </row>
    <row r="66" spans="2:9" ht="12.75" customHeight="1" x14ac:dyDescent="0.25">
      <c r="B66" s="38"/>
      <c r="C66" s="38"/>
      <c r="D66" s="38"/>
      <c r="E66" s="38"/>
      <c r="F66" s="38"/>
      <c r="G66" s="38"/>
      <c r="H66" s="38"/>
      <c r="I66" s="38"/>
    </row>
    <row r="67" spans="2:9" ht="12.75" customHeight="1" x14ac:dyDescent="0.25">
      <c r="B67" s="38"/>
      <c r="C67" s="38"/>
      <c r="D67" s="38"/>
      <c r="E67" s="38"/>
      <c r="F67" s="38"/>
      <c r="G67" s="38"/>
      <c r="H67" s="38"/>
      <c r="I67" s="38"/>
    </row>
    <row r="68" spans="2:9" ht="12.75" customHeight="1" x14ac:dyDescent="0.25">
      <c r="B68" s="38"/>
      <c r="C68" s="38"/>
      <c r="D68" s="38"/>
      <c r="E68" s="38"/>
      <c r="F68" s="38"/>
      <c r="G68" s="38"/>
      <c r="H68" s="38"/>
      <c r="I68" s="38"/>
    </row>
    <row r="69" spans="2:9" ht="12.75" customHeight="1" x14ac:dyDescent="0.25">
      <c r="B69" s="38"/>
      <c r="C69" s="38"/>
      <c r="D69" s="38"/>
      <c r="E69" s="38"/>
      <c r="F69" s="38"/>
      <c r="G69" s="38"/>
      <c r="H69" s="38"/>
      <c r="I69" s="38"/>
    </row>
    <row r="70" spans="2:9" ht="12.75" customHeight="1" x14ac:dyDescent="0.25">
      <c r="B70" s="38"/>
      <c r="C70" s="38"/>
      <c r="D70" s="38"/>
      <c r="E70" s="38"/>
      <c r="F70" s="38"/>
      <c r="G70" s="38"/>
      <c r="H70" s="38"/>
      <c r="I70" s="38"/>
    </row>
    <row r="71" spans="2:9" ht="12.75" customHeight="1" x14ac:dyDescent="0.25">
      <c r="B71" s="38"/>
      <c r="C71" s="38"/>
      <c r="D71" s="38"/>
      <c r="E71" s="38"/>
      <c r="F71" s="38"/>
      <c r="G71" s="38"/>
      <c r="H71" s="38"/>
      <c r="I71" s="38"/>
    </row>
    <row r="72" spans="2:9" ht="12.75" customHeight="1" x14ac:dyDescent="0.25">
      <c r="B72" s="38"/>
      <c r="C72" s="38"/>
      <c r="D72" s="38"/>
      <c r="E72" s="38"/>
      <c r="F72" s="38"/>
      <c r="G72" s="38"/>
      <c r="H72" s="38"/>
      <c r="I72" s="38"/>
    </row>
    <row r="73" spans="2:9" ht="12.75" customHeight="1" x14ac:dyDescent="0.25">
      <c r="B73" s="38"/>
      <c r="C73" s="38"/>
      <c r="D73" s="38"/>
      <c r="E73" s="38"/>
      <c r="F73" s="38"/>
      <c r="G73" s="38"/>
      <c r="H73" s="38"/>
      <c r="I73" s="38"/>
    </row>
    <row r="74" spans="2:9" ht="12.75" customHeight="1" x14ac:dyDescent="0.25">
      <c r="B74" s="38"/>
      <c r="C74" s="38"/>
      <c r="D74" s="38"/>
      <c r="E74" s="38"/>
      <c r="F74" s="38"/>
      <c r="G74" s="38"/>
      <c r="H74" s="38"/>
      <c r="I74" s="38"/>
    </row>
    <row r="75" spans="2:9" ht="12.75" customHeight="1" x14ac:dyDescent="0.25">
      <c r="B75" s="38"/>
      <c r="C75" s="38"/>
      <c r="D75" s="38"/>
      <c r="E75" s="38"/>
      <c r="F75" s="38"/>
      <c r="G75" s="38"/>
      <c r="H75" s="38"/>
      <c r="I75" s="38"/>
    </row>
    <row r="76" spans="2:9" ht="12.75" customHeight="1" x14ac:dyDescent="0.25">
      <c r="B76" s="38"/>
      <c r="C76" s="38"/>
      <c r="D76" s="38"/>
      <c r="E76" s="38"/>
      <c r="F76" s="38"/>
      <c r="G76" s="38"/>
      <c r="H76" s="38"/>
      <c r="I76" s="38"/>
    </row>
    <row r="77" spans="2:9" ht="12.75" customHeight="1" x14ac:dyDescent="0.25">
      <c r="B77" s="38"/>
      <c r="C77" s="38"/>
      <c r="D77" s="38"/>
      <c r="E77" s="38"/>
      <c r="F77" s="38"/>
      <c r="G77" s="38"/>
      <c r="H77" s="38"/>
      <c r="I77" s="38"/>
    </row>
    <row r="78" spans="2:9" ht="12.75" customHeight="1" x14ac:dyDescent="0.25">
      <c r="B78" s="38"/>
      <c r="C78" s="38"/>
      <c r="D78" s="38"/>
      <c r="E78" s="38"/>
      <c r="F78" s="38"/>
      <c r="G78" s="38"/>
      <c r="H78" s="38"/>
      <c r="I78" s="38"/>
    </row>
    <row r="79" spans="2:9" ht="12.75" customHeight="1" x14ac:dyDescent="0.25">
      <c r="B79" s="38"/>
      <c r="C79" s="38"/>
      <c r="D79" s="38"/>
      <c r="E79" s="38"/>
      <c r="F79" s="38"/>
      <c r="G79" s="38"/>
      <c r="H79" s="38"/>
      <c r="I79" s="38"/>
    </row>
    <row r="80" spans="2:9" ht="12.75" customHeight="1" x14ac:dyDescent="0.25">
      <c r="B80" s="38"/>
      <c r="C80" s="38"/>
      <c r="D80" s="38"/>
      <c r="E80" s="38"/>
      <c r="F80" s="38"/>
      <c r="G80" s="38"/>
      <c r="H80" s="38"/>
      <c r="I80" s="38"/>
    </row>
    <row r="81" spans="2:9" ht="12.75" customHeight="1" x14ac:dyDescent="0.25">
      <c r="B81" s="38"/>
      <c r="C81" s="38"/>
      <c r="D81" s="38"/>
      <c r="E81" s="38"/>
      <c r="F81" s="38"/>
      <c r="G81" s="38"/>
      <c r="H81" s="38"/>
      <c r="I81" s="38"/>
    </row>
    <row r="82" spans="2:9" ht="12.75" customHeight="1" x14ac:dyDescent="0.25">
      <c r="B82" s="38"/>
      <c r="C82" s="38"/>
      <c r="D82" s="38"/>
      <c r="E82" s="38"/>
      <c r="F82" s="38"/>
      <c r="G82" s="38"/>
      <c r="H82" s="38"/>
      <c r="I82" s="38"/>
    </row>
    <row r="83" spans="2:9" ht="12.75" customHeight="1" x14ac:dyDescent="0.25">
      <c r="B83" s="38"/>
      <c r="C83" s="38"/>
      <c r="D83" s="38"/>
      <c r="E83" s="38"/>
      <c r="F83" s="38"/>
      <c r="G83" s="38"/>
      <c r="H83" s="38"/>
      <c r="I83" s="38"/>
    </row>
    <row r="84" spans="2:9" ht="12.75" customHeight="1" x14ac:dyDescent="0.25">
      <c r="B84" s="38"/>
      <c r="C84" s="38"/>
      <c r="D84" s="38"/>
      <c r="E84" s="38"/>
      <c r="F84" s="38"/>
      <c r="G84" s="38"/>
      <c r="H84" s="38"/>
      <c r="I84" s="38"/>
    </row>
    <row r="85" spans="2:9" ht="12.75" customHeight="1" x14ac:dyDescent="0.25">
      <c r="B85" s="38"/>
      <c r="C85" s="38"/>
      <c r="D85" s="38"/>
      <c r="E85" s="38"/>
      <c r="F85" s="38"/>
      <c r="G85" s="38"/>
      <c r="H85" s="38"/>
      <c r="I85" s="38"/>
    </row>
    <row r="86" spans="2:9" ht="12.75" customHeight="1" x14ac:dyDescent="0.25">
      <c r="B86" s="38"/>
      <c r="C86" s="38"/>
      <c r="D86" s="38"/>
      <c r="E86" s="38"/>
      <c r="F86" s="38"/>
      <c r="G86" s="38"/>
      <c r="H86" s="38"/>
      <c r="I86" s="38"/>
    </row>
    <row r="87" spans="2:9" ht="12.75" customHeight="1" x14ac:dyDescent="0.25">
      <c r="B87" s="38"/>
      <c r="C87" s="38"/>
      <c r="D87" s="38"/>
      <c r="E87" s="38"/>
      <c r="F87" s="38"/>
      <c r="G87" s="38"/>
      <c r="H87" s="38"/>
      <c r="I87" s="38"/>
    </row>
    <row r="88" spans="2:9" ht="12.75" customHeight="1" x14ac:dyDescent="0.25">
      <c r="B88" s="38"/>
      <c r="C88" s="38"/>
      <c r="D88" s="38"/>
      <c r="E88" s="38"/>
      <c r="F88" s="38"/>
      <c r="G88" s="38"/>
      <c r="H88" s="38"/>
      <c r="I88" s="38"/>
    </row>
    <row r="89" spans="2:9" ht="12.75" customHeight="1" x14ac:dyDescent="0.25">
      <c r="B89" s="38"/>
      <c r="C89" s="38"/>
      <c r="D89" s="38"/>
      <c r="E89" s="38"/>
      <c r="F89" s="38"/>
      <c r="G89" s="38"/>
      <c r="H89" s="38"/>
      <c r="I89" s="38"/>
    </row>
    <row r="90" spans="2:9" ht="12.75" customHeight="1" x14ac:dyDescent="0.25">
      <c r="B90" s="38"/>
      <c r="C90" s="38"/>
      <c r="D90" s="38"/>
      <c r="E90" s="38"/>
      <c r="F90" s="38"/>
      <c r="G90" s="38"/>
      <c r="H90" s="38"/>
      <c r="I90" s="38"/>
    </row>
    <row r="91" spans="2:9" ht="12.75" customHeight="1" x14ac:dyDescent="0.25">
      <c r="B91" s="38"/>
      <c r="C91" s="38"/>
      <c r="D91" s="38"/>
      <c r="E91" s="38"/>
      <c r="F91" s="38"/>
      <c r="G91" s="38"/>
      <c r="H91" s="38"/>
      <c r="I91" s="38"/>
    </row>
    <row r="92" spans="2:9" ht="12.75" customHeight="1" x14ac:dyDescent="0.25">
      <c r="B92" s="38"/>
      <c r="C92" s="38"/>
      <c r="D92" s="38"/>
      <c r="E92" s="38"/>
      <c r="F92" s="38"/>
      <c r="G92" s="38"/>
      <c r="H92" s="38"/>
      <c r="I92" s="38"/>
    </row>
    <row r="93" spans="2:9" ht="12.75" customHeight="1" x14ac:dyDescent="0.25">
      <c r="B93" s="38"/>
      <c r="C93" s="38"/>
      <c r="D93" s="38"/>
      <c r="E93" s="38"/>
      <c r="F93" s="38"/>
      <c r="G93" s="38"/>
      <c r="H93" s="38"/>
      <c r="I93" s="38"/>
    </row>
    <row r="94" spans="2:9" ht="12.75" customHeight="1" x14ac:dyDescent="0.25">
      <c r="B94" s="38"/>
      <c r="C94" s="38"/>
      <c r="D94" s="38"/>
      <c r="E94" s="38"/>
      <c r="F94" s="38"/>
      <c r="G94" s="38"/>
      <c r="H94" s="38"/>
      <c r="I94" s="38"/>
    </row>
    <row r="95" spans="2:9" ht="12.75" customHeight="1" x14ac:dyDescent="0.25">
      <c r="B95" s="38"/>
      <c r="C95" s="38"/>
      <c r="D95" s="38"/>
      <c r="E95" s="38"/>
      <c r="F95" s="38"/>
      <c r="G95" s="38"/>
      <c r="H95" s="38"/>
      <c r="I95" s="38"/>
    </row>
    <row r="96" spans="2:9" ht="12.75" customHeight="1" x14ac:dyDescent="0.25">
      <c r="B96" s="38"/>
      <c r="C96" s="38"/>
      <c r="D96" s="38"/>
      <c r="E96" s="38"/>
      <c r="F96" s="38"/>
      <c r="G96" s="38"/>
      <c r="H96" s="38"/>
      <c r="I96" s="38"/>
    </row>
    <row r="97" spans="2:9" ht="12.75" customHeight="1" x14ac:dyDescent="0.25">
      <c r="B97" s="38"/>
      <c r="C97" s="38"/>
      <c r="D97" s="38"/>
      <c r="E97" s="38"/>
      <c r="F97" s="38"/>
      <c r="G97" s="38"/>
      <c r="H97" s="38"/>
      <c r="I97" s="38"/>
    </row>
    <row r="98" spans="2:9" ht="12.75" customHeight="1" x14ac:dyDescent="0.25">
      <c r="B98" s="38"/>
      <c r="C98" s="38"/>
      <c r="D98" s="38"/>
      <c r="E98" s="38"/>
      <c r="F98" s="38"/>
      <c r="G98" s="38"/>
      <c r="H98" s="38"/>
      <c r="I98" s="38"/>
    </row>
    <row r="99" spans="2:9" ht="12.75" customHeight="1" x14ac:dyDescent="0.25">
      <c r="B99" s="38"/>
      <c r="C99" s="38"/>
      <c r="D99" s="38"/>
      <c r="E99" s="38"/>
      <c r="F99" s="38"/>
      <c r="G99" s="38"/>
      <c r="H99" s="38"/>
      <c r="I99" s="38"/>
    </row>
    <row r="100" spans="2:9" ht="12.75" customHeight="1" x14ac:dyDescent="0.25">
      <c r="B100" s="38"/>
      <c r="C100" s="38"/>
      <c r="D100" s="38"/>
      <c r="E100" s="38"/>
      <c r="F100" s="38"/>
      <c r="G100" s="38"/>
      <c r="H100" s="38"/>
      <c r="I100" s="38"/>
    </row>
    <row r="101" spans="2:9" ht="12.75" customHeight="1" x14ac:dyDescent="0.25">
      <c r="B101" s="38"/>
      <c r="C101" s="38"/>
      <c r="D101" s="38"/>
      <c r="E101" s="38"/>
      <c r="F101" s="38"/>
      <c r="G101" s="38"/>
      <c r="H101" s="38"/>
      <c r="I101" s="38"/>
    </row>
    <row r="102" spans="2:9" ht="12.75" customHeight="1" x14ac:dyDescent="0.25">
      <c r="B102" s="38"/>
      <c r="C102" s="38"/>
      <c r="D102" s="38"/>
      <c r="E102" s="38"/>
      <c r="F102" s="38"/>
      <c r="G102" s="38"/>
      <c r="H102" s="38"/>
      <c r="I102" s="38"/>
    </row>
    <row r="103" spans="2:9" ht="12.75" customHeight="1" x14ac:dyDescent="0.25">
      <c r="B103" s="38"/>
      <c r="C103" s="38"/>
      <c r="D103" s="38"/>
      <c r="E103" s="38"/>
      <c r="F103" s="38"/>
      <c r="G103" s="38"/>
      <c r="H103" s="38"/>
      <c r="I103" s="38"/>
    </row>
    <row r="104" spans="2:9" ht="12.75" customHeight="1" x14ac:dyDescent="0.25">
      <c r="B104" s="38"/>
      <c r="C104" s="38"/>
      <c r="D104" s="38"/>
      <c r="E104" s="38"/>
      <c r="F104" s="38"/>
      <c r="G104" s="38"/>
      <c r="H104" s="38"/>
      <c r="I104" s="38"/>
    </row>
    <row r="105" spans="2:9" ht="12.75" customHeight="1" x14ac:dyDescent="0.25">
      <c r="B105" s="38"/>
      <c r="C105" s="38"/>
      <c r="D105" s="38"/>
      <c r="E105" s="38"/>
      <c r="F105" s="38"/>
      <c r="G105" s="38"/>
      <c r="H105" s="38"/>
      <c r="I105" s="38"/>
    </row>
    <row r="106" spans="2:9" ht="12.75" customHeight="1" x14ac:dyDescent="0.25">
      <c r="B106" s="38"/>
      <c r="C106" s="38"/>
      <c r="D106" s="38"/>
      <c r="E106" s="38"/>
      <c r="F106" s="38"/>
      <c r="G106" s="38"/>
      <c r="H106" s="38"/>
      <c r="I106" s="38"/>
    </row>
    <row r="107" spans="2:9" ht="12.75" customHeight="1" x14ac:dyDescent="0.25">
      <c r="B107" s="38"/>
      <c r="C107" s="38"/>
      <c r="D107" s="38"/>
      <c r="E107" s="38"/>
      <c r="F107" s="38"/>
      <c r="G107" s="38"/>
      <c r="H107" s="38"/>
      <c r="I107" s="38"/>
    </row>
    <row r="108" spans="2:9" ht="12.75" customHeight="1" x14ac:dyDescent="0.25">
      <c r="B108" s="38"/>
      <c r="C108" s="38"/>
      <c r="D108" s="38"/>
      <c r="E108" s="38"/>
      <c r="F108" s="38"/>
      <c r="G108" s="38"/>
      <c r="H108" s="38"/>
      <c r="I108" s="38"/>
    </row>
    <row r="109" spans="2:9" ht="12.75" customHeight="1" x14ac:dyDescent="0.25">
      <c r="B109" s="38"/>
      <c r="C109" s="38"/>
      <c r="D109" s="38"/>
      <c r="E109" s="38"/>
      <c r="F109" s="38"/>
      <c r="G109" s="38"/>
      <c r="H109" s="38"/>
      <c r="I109" s="38"/>
    </row>
    <row r="110" spans="2:9" ht="12.75" customHeight="1" x14ac:dyDescent="0.25">
      <c r="B110" s="38"/>
      <c r="C110" s="38"/>
      <c r="D110" s="38"/>
      <c r="E110" s="38"/>
      <c r="F110" s="38"/>
      <c r="G110" s="38"/>
      <c r="H110" s="38"/>
      <c r="I110" s="38"/>
    </row>
    <row r="111" spans="2:9" ht="12.75" customHeight="1" x14ac:dyDescent="0.25">
      <c r="B111" s="38"/>
      <c r="C111" s="38"/>
      <c r="D111" s="38"/>
      <c r="E111" s="38"/>
      <c r="F111" s="38"/>
      <c r="G111" s="38"/>
      <c r="H111" s="38"/>
      <c r="I111" s="38"/>
    </row>
    <row r="112" spans="2:9" ht="12.75" customHeight="1" x14ac:dyDescent="0.25">
      <c r="B112" s="38"/>
      <c r="C112" s="38"/>
      <c r="D112" s="38"/>
      <c r="E112" s="38"/>
      <c r="F112" s="38"/>
      <c r="G112" s="38"/>
      <c r="H112" s="38"/>
      <c r="I112" s="38"/>
    </row>
    <row r="113" spans="2:9" ht="12.75" customHeight="1" x14ac:dyDescent="0.25">
      <c r="B113" s="38"/>
      <c r="C113" s="38"/>
      <c r="D113" s="38"/>
      <c r="E113" s="38"/>
      <c r="F113" s="38"/>
      <c r="G113" s="38"/>
      <c r="H113" s="38"/>
      <c r="I113" s="38"/>
    </row>
    <row r="114" spans="2:9" ht="12.75" customHeight="1" x14ac:dyDescent="0.25">
      <c r="B114" s="38"/>
      <c r="C114" s="38"/>
      <c r="D114" s="38"/>
      <c r="E114" s="38"/>
      <c r="F114" s="38"/>
      <c r="G114" s="38"/>
      <c r="H114" s="38"/>
      <c r="I114" s="38"/>
    </row>
    <row r="115" spans="2:9" ht="12.75" customHeight="1" x14ac:dyDescent="0.25">
      <c r="B115" s="38"/>
      <c r="C115" s="38"/>
      <c r="D115" s="38"/>
      <c r="E115" s="38"/>
      <c r="F115" s="38"/>
      <c r="G115" s="38"/>
      <c r="H115" s="38"/>
      <c r="I115" s="38"/>
    </row>
    <row r="116" spans="2:9" ht="12.75" customHeight="1" x14ac:dyDescent="0.25">
      <c r="B116" s="38"/>
      <c r="C116" s="38"/>
      <c r="D116" s="38"/>
      <c r="E116" s="38"/>
      <c r="F116" s="38"/>
      <c r="G116" s="38"/>
      <c r="H116" s="38"/>
      <c r="I116" s="38"/>
    </row>
    <row r="117" spans="2:9" ht="12.75" customHeight="1" x14ac:dyDescent="0.25">
      <c r="B117" s="38"/>
      <c r="C117" s="38"/>
      <c r="D117" s="38"/>
      <c r="E117" s="38"/>
      <c r="F117" s="38"/>
      <c r="G117" s="38"/>
      <c r="H117" s="38"/>
      <c r="I117" s="38"/>
    </row>
    <row r="118" spans="2:9" ht="12.75" customHeight="1" x14ac:dyDescent="0.25">
      <c r="B118" s="38"/>
      <c r="C118" s="38"/>
      <c r="D118" s="38"/>
      <c r="E118" s="38"/>
      <c r="F118" s="38"/>
      <c r="G118" s="38"/>
      <c r="H118" s="38"/>
      <c r="I118" s="38"/>
    </row>
    <row r="119" spans="2:9" ht="12.75" customHeight="1" x14ac:dyDescent="0.25">
      <c r="B119" s="38"/>
      <c r="C119" s="38"/>
      <c r="D119" s="38"/>
      <c r="E119" s="38"/>
      <c r="F119" s="38"/>
      <c r="G119" s="38"/>
      <c r="H119" s="38"/>
      <c r="I119" s="38"/>
    </row>
    <row r="120" spans="2:9" ht="12.75" customHeight="1" x14ac:dyDescent="0.25">
      <c r="B120" s="38"/>
      <c r="C120" s="38"/>
      <c r="D120" s="38"/>
      <c r="E120" s="38"/>
      <c r="F120" s="38"/>
      <c r="G120" s="38"/>
      <c r="H120" s="38"/>
      <c r="I120" s="38"/>
    </row>
    <row r="121" spans="2:9" ht="12.75" customHeight="1" x14ac:dyDescent="0.25">
      <c r="B121" s="38"/>
      <c r="C121" s="38"/>
      <c r="D121" s="38"/>
      <c r="E121" s="38"/>
      <c r="F121" s="38"/>
      <c r="G121" s="38"/>
      <c r="H121" s="38"/>
      <c r="I121" s="38"/>
    </row>
    <row r="122" spans="2:9" ht="12.75" customHeight="1" x14ac:dyDescent="0.25">
      <c r="B122" s="38"/>
      <c r="C122" s="38"/>
      <c r="D122" s="38"/>
      <c r="E122" s="38"/>
      <c r="F122" s="38"/>
      <c r="G122" s="38"/>
      <c r="H122" s="38"/>
      <c r="I122" s="38"/>
    </row>
    <row r="123" spans="2:9" ht="12.75" customHeight="1" x14ac:dyDescent="0.25">
      <c r="B123" s="38"/>
      <c r="C123" s="38"/>
      <c r="D123" s="38"/>
      <c r="E123" s="38"/>
      <c r="F123" s="38"/>
      <c r="G123" s="38"/>
      <c r="H123" s="38"/>
      <c r="I123" s="38"/>
    </row>
    <row r="124" spans="2:9" ht="12.75" customHeight="1" x14ac:dyDescent="0.25">
      <c r="B124" s="38"/>
      <c r="C124" s="38"/>
      <c r="D124" s="38"/>
      <c r="E124" s="38"/>
      <c r="F124" s="38"/>
      <c r="G124" s="38"/>
      <c r="H124" s="38"/>
      <c r="I124" s="38"/>
    </row>
    <row r="125" spans="2:9" ht="12.75" customHeight="1" x14ac:dyDescent="0.25">
      <c r="B125" s="38"/>
      <c r="C125" s="38"/>
      <c r="D125" s="38"/>
      <c r="E125" s="38"/>
      <c r="F125" s="38"/>
      <c r="G125" s="38"/>
      <c r="H125" s="38"/>
      <c r="I125" s="38"/>
    </row>
    <row r="126" spans="2:9" ht="12.75" customHeight="1" x14ac:dyDescent="0.25">
      <c r="B126" s="38"/>
      <c r="C126" s="38"/>
      <c r="D126" s="38"/>
      <c r="E126" s="38"/>
      <c r="F126" s="38"/>
      <c r="G126" s="38"/>
      <c r="H126" s="38"/>
      <c r="I126" s="38"/>
    </row>
    <row r="127" spans="2:9" ht="12.75" customHeight="1" x14ac:dyDescent="0.25">
      <c r="B127" s="38"/>
      <c r="C127" s="38"/>
      <c r="D127" s="38"/>
      <c r="E127" s="38"/>
      <c r="F127" s="38"/>
      <c r="G127" s="38"/>
      <c r="H127" s="38"/>
      <c r="I127" s="38"/>
    </row>
    <row r="128" spans="2:9" ht="12.75" customHeight="1" x14ac:dyDescent="0.25">
      <c r="B128" s="38"/>
      <c r="C128" s="38"/>
      <c r="D128" s="38"/>
      <c r="E128" s="38"/>
      <c r="F128" s="38"/>
      <c r="G128" s="38"/>
      <c r="H128" s="38"/>
      <c r="I128" s="38"/>
    </row>
    <row r="129" spans="2:9" ht="12.75" customHeight="1" x14ac:dyDescent="0.25">
      <c r="B129" s="38"/>
      <c r="C129" s="38"/>
      <c r="D129" s="38"/>
      <c r="E129" s="38"/>
      <c r="F129" s="38"/>
      <c r="G129" s="38"/>
      <c r="H129" s="38"/>
      <c r="I129" s="38"/>
    </row>
    <row r="130" spans="2:9" ht="12.75" customHeight="1" x14ac:dyDescent="0.25">
      <c r="B130" s="38"/>
      <c r="C130" s="38"/>
      <c r="D130" s="38"/>
      <c r="E130" s="38"/>
      <c r="F130" s="38"/>
      <c r="G130" s="38"/>
      <c r="H130" s="38"/>
      <c r="I130" s="38"/>
    </row>
    <row r="131" spans="2:9" ht="12.75" customHeight="1" x14ac:dyDescent="0.25">
      <c r="B131" s="38"/>
      <c r="C131" s="38"/>
      <c r="D131" s="38"/>
      <c r="E131" s="38"/>
      <c r="F131" s="38"/>
      <c r="G131" s="38"/>
      <c r="H131" s="38"/>
      <c r="I131" s="38"/>
    </row>
    <row r="132" spans="2:9" ht="12.75" customHeight="1" x14ac:dyDescent="0.25">
      <c r="B132" s="38"/>
      <c r="C132" s="38"/>
      <c r="D132" s="38"/>
      <c r="E132" s="38"/>
      <c r="F132" s="38"/>
      <c r="G132" s="38"/>
      <c r="H132" s="38"/>
      <c r="I132" s="38"/>
    </row>
    <row r="133" spans="2:9" ht="12.75" customHeight="1" x14ac:dyDescent="0.25">
      <c r="B133" s="38"/>
      <c r="C133" s="38"/>
      <c r="D133" s="38"/>
      <c r="E133" s="38"/>
      <c r="F133" s="38"/>
      <c r="G133" s="38"/>
      <c r="H133" s="38"/>
      <c r="I133" s="38"/>
    </row>
    <row r="134" spans="2:9" ht="12.75" customHeight="1" x14ac:dyDescent="0.25">
      <c r="B134" s="38"/>
      <c r="C134" s="38"/>
      <c r="D134" s="38"/>
      <c r="E134" s="38"/>
      <c r="F134" s="38"/>
      <c r="G134" s="38"/>
      <c r="H134" s="38"/>
      <c r="I134" s="38"/>
    </row>
    <row r="135" spans="2:9" ht="12.75" customHeight="1" x14ac:dyDescent="0.25">
      <c r="B135" s="38"/>
      <c r="C135" s="38"/>
      <c r="D135" s="38"/>
      <c r="E135" s="38"/>
      <c r="F135" s="38"/>
      <c r="G135" s="38"/>
      <c r="H135" s="38"/>
      <c r="I135" s="38"/>
    </row>
    <row r="136" spans="2:9" ht="12.75" customHeight="1" x14ac:dyDescent="0.25">
      <c r="B136" s="38"/>
      <c r="C136" s="38"/>
      <c r="D136" s="38"/>
      <c r="E136" s="38"/>
      <c r="F136" s="38"/>
      <c r="G136" s="38"/>
      <c r="H136" s="38"/>
      <c r="I136" s="38"/>
    </row>
    <row r="137" spans="2:9" ht="12.75" customHeight="1" x14ac:dyDescent="0.25">
      <c r="B137" s="38"/>
      <c r="C137" s="38"/>
      <c r="D137" s="38"/>
      <c r="E137" s="38"/>
      <c r="F137" s="38"/>
      <c r="G137" s="38"/>
      <c r="H137" s="38"/>
      <c r="I137" s="38"/>
    </row>
    <row r="138" spans="2:9" ht="12.75" customHeight="1" x14ac:dyDescent="0.25">
      <c r="B138" s="38"/>
      <c r="C138" s="38"/>
      <c r="D138" s="38"/>
      <c r="E138" s="38"/>
      <c r="F138" s="38"/>
      <c r="G138" s="38"/>
      <c r="H138" s="38"/>
      <c r="I138" s="38"/>
    </row>
    <row r="139" spans="2:9" ht="12.75" customHeight="1" x14ac:dyDescent="0.25">
      <c r="B139" s="38"/>
      <c r="C139" s="38"/>
      <c r="D139" s="38"/>
      <c r="E139" s="38"/>
      <c r="F139" s="38"/>
      <c r="G139" s="38"/>
      <c r="H139" s="38"/>
      <c r="I139" s="38"/>
    </row>
    <row r="140" spans="2:9" ht="12.75" customHeight="1" x14ac:dyDescent="0.25">
      <c r="B140" s="38"/>
      <c r="C140" s="38"/>
      <c r="D140" s="38"/>
      <c r="E140" s="38"/>
      <c r="F140" s="38"/>
      <c r="G140" s="38"/>
      <c r="H140" s="38"/>
      <c r="I140" s="38"/>
    </row>
    <row r="141" spans="2:9" ht="12.75" customHeight="1" x14ac:dyDescent="0.25">
      <c r="B141" s="38"/>
      <c r="C141" s="38"/>
      <c r="D141" s="38"/>
      <c r="E141" s="38"/>
      <c r="F141" s="38"/>
      <c r="G141" s="38"/>
      <c r="H141" s="38"/>
      <c r="I141" s="38"/>
    </row>
    <row r="142" spans="2:9" ht="12.75" customHeight="1" x14ac:dyDescent="0.25">
      <c r="B142" s="38"/>
      <c r="C142" s="38"/>
      <c r="D142" s="38"/>
      <c r="E142" s="38"/>
      <c r="F142" s="38"/>
      <c r="G142" s="38"/>
      <c r="H142" s="38"/>
      <c r="I142" s="38"/>
    </row>
    <row r="143" spans="2:9" ht="12.75" customHeight="1" x14ac:dyDescent="0.25">
      <c r="B143" s="38"/>
      <c r="C143" s="38"/>
      <c r="D143" s="38"/>
      <c r="E143" s="38"/>
      <c r="F143" s="38"/>
      <c r="G143" s="38"/>
      <c r="H143" s="38"/>
      <c r="I143" s="38"/>
    </row>
    <row r="144" spans="2:9" ht="12.75" customHeight="1" x14ac:dyDescent="0.25">
      <c r="B144" s="38"/>
      <c r="C144" s="38"/>
      <c r="D144" s="38"/>
      <c r="E144" s="38"/>
      <c r="F144" s="38"/>
      <c r="G144" s="38"/>
      <c r="H144" s="38"/>
      <c r="I144" s="38"/>
    </row>
    <row r="145" spans="2:9" ht="12.75" customHeight="1" x14ac:dyDescent="0.25">
      <c r="B145" s="38"/>
      <c r="C145" s="38"/>
      <c r="D145" s="38"/>
      <c r="E145" s="38"/>
      <c r="F145" s="38"/>
      <c r="G145" s="38"/>
      <c r="H145" s="38"/>
      <c r="I145" s="38"/>
    </row>
    <row r="146" spans="2:9" ht="12.75" customHeight="1" x14ac:dyDescent="0.25">
      <c r="B146" s="38"/>
      <c r="C146" s="38"/>
      <c r="D146" s="38"/>
      <c r="E146" s="38"/>
      <c r="F146" s="38"/>
      <c r="G146" s="38"/>
      <c r="H146" s="38"/>
      <c r="I146" s="38"/>
    </row>
    <row r="147" spans="2:9" ht="12.75" customHeight="1" x14ac:dyDescent="0.25">
      <c r="B147" s="38"/>
      <c r="C147" s="38"/>
      <c r="D147" s="38"/>
      <c r="E147" s="38"/>
      <c r="F147" s="38"/>
      <c r="G147" s="38"/>
      <c r="H147" s="38"/>
      <c r="I147" s="38"/>
    </row>
    <row r="148" spans="2:9" ht="12.75" customHeight="1" x14ac:dyDescent="0.25">
      <c r="B148" s="38"/>
      <c r="C148" s="38"/>
      <c r="D148" s="38"/>
      <c r="E148" s="38"/>
      <c r="F148" s="38"/>
      <c r="G148" s="38"/>
      <c r="H148" s="38"/>
      <c r="I148" s="38"/>
    </row>
    <row r="149" spans="2:9" ht="12.75" customHeight="1" x14ac:dyDescent="0.25">
      <c r="B149" s="38"/>
      <c r="C149" s="38"/>
      <c r="D149" s="38"/>
      <c r="E149" s="38"/>
      <c r="F149" s="38"/>
      <c r="G149" s="38"/>
      <c r="H149" s="38"/>
      <c r="I149" s="38"/>
    </row>
    <row r="150" spans="2:9" ht="12.75" customHeight="1" x14ac:dyDescent="0.25">
      <c r="B150" s="38"/>
      <c r="C150" s="38"/>
      <c r="D150" s="38"/>
      <c r="E150" s="38"/>
      <c r="F150" s="38"/>
      <c r="G150" s="38"/>
      <c r="H150" s="38"/>
      <c r="I150" s="38"/>
    </row>
    <row r="151" spans="2:9" ht="12.75" customHeight="1" x14ac:dyDescent="0.25">
      <c r="B151" s="38"/>
      <c r="C151" s="38"/>
      <c r="D151" s="38"/>
      <c r="E151" s="38"/>
      <c r="F151" s="38"/>
      <c r="G151" s="38"/>
      <c r="H151" s="38"/>
      <c r="I151" s="38"/>
    </row>
    <row r="152" spans="2:9" ht="12.75" customHeight="1" x14ac:dyDescent="0.25">
      <c r="B152" s="38"/>
      <c r="C152" s="38"/>
      <c r="D152" s="38"/>
      <c r="E152" s="38"/>
      <c r="F152" s="38"/>
      <c r="G152" s="38"/>
      <c r="H152" s="38"/>
      <c r="I152" s="38"/>
    </row>
    <row r="153" spans="2:9" ht="12.75" customHeight="1" x14ac:dyDescent="0.25">
      <c r="B153" s="38"/>
      <c r="C153" s="38"/>
      <c r="D153" s="38"/>
      <c r="E153" s="38"/>
      <c r="F153" s="38"/>
      <c r="G153" s="38"/>
      <c r="H153" s="38"/>
      <c r="I153" s="38"/>
    </row>
    <row r="154" spans="2:9" ht="12.75" customHeight="1" x14ac:dyDescent="0.25">
      <c r="B154" s="38"/>
      <c r="C154" s="38"/>
      <c r="D154" s="38"/>
      <c r="E154" s="38"/>
      <c r="F154" s="38"/>
      <c r="G154" s="38"/>
      <c r="H154" s="38"/>
      <c r="I154" s="38"/>
    </row>
    <row r="155" spans="2:9" ht="12.75" customHeight="1" x14ac:dyDescent="0.25">
      <c r="B155" s="38"/>
      <c r="C155" s="38"/>
      <c r="D155" s="38"/>
      <c r="E155" s="38"/>
      <c r="F155" s="38"/>
      <c r="G155" s="38"/>
      <c r="H155" s="38"/>
      <c r="I155" s="38"/>
    </row>
    <row r="156" spans="2:9" ht="12.75" customHeight="1" x14ac:dyDescent="0.25">
      <c r="B156" s="38"/>
      <c r="C156" s="38"/>
      <c r="D156" s="38"/>
      <c r="E156" s="38"/>
      <c r="F156" s="38"/>
      <c r="G156" s="38"/>
      <c r="H156" s="38"/>
      <c r="I156" s="38"/>
    </row>
    <row r="157" spans="2:9" ht="12.75" customHeight="1" x14ac:dyDescent="0.25">
      <c r="B157" s="38"/>
      <c r="C157" s="38"/>
      <c r="D157" s="38"/>
      <c r="E157" s="38"/>
      <c r="F157" s="38"/>
      <c r="G157" s="38"/>
      <c r="H157" s="38"/>
      <c r="I157" s="38"/>
    </row>
    <row r="158" spans="2:9" ht="12.75" customHeight="1" x14ac:dyDescent="0.25">
      <c r="B158" s="38"/>
      <c r="C158" s="38"/>
      <c r="D158" s="38"/>
      <c r="E158" s="38"/>
      <c r="F158" s="38"/>
      <c r="G158" s="38"/>
      <c r="H158" s="38"/>
      <c r="I158" s="38"/>
    </row>
    <row r="159" spans="2:9" ht="12.75" customHeight="1" x14ac:dyDescent="0.25">
      <c r="B159" s="38"/>
      <c r="C159" s="38"/>
      <c r="D159" s="38"/>
      <c r="E159" s="38"/>
      <c r="F159" s="38"/>
      <c r="G159" s="38"/>
      <c r="H159" s="38"/>
      <c r="I159" s="38"/>
    </row>
    <row r="160" spans="2:9" ht="12.75" customHeight="1" x14ac:dyDescent="0.25">
      <c r="B160" s="38"/>
      <c r="C160" s="38"/>
      <c r="D160" s="38"/>
      <c r="E160" s="38"/>
      <c r="F160" s="38"/>
      <c r="G160" s="38"/>
      <c r="H160" s="38"/>
      <c r="I160" s="38"/>
    </row>
    <row r="161" spans="2:9" ht="12.75" customHeight="1" x14ac:dyDescent="0.25">
      <c r="B161" s="38"/>
      <c r="C161" s="38"/>
      <c r="D161" s="38"/>
      <c r="E161" s="38"/>
      <c r="F161" s="38"/>
      <c r="G161" s="38"/>
      <c r="H161" s="38"/>
      <c r="I161" s="38"/>
    </row>
    <row r="162" spans="2:9" ht="12.75" customHeight="1" x14ac:dyDescent="0.25">
      <c r="B162" s="38"/>
      <c r="C162" s="38"/>
      <c r="D162" s="38"/>
      <c r="E162" s="38"/>
      <c r="F162" s="38"/>
      <c r="G162" s="38"/>
      <c r="H162" s="38"/>
      <c r="I162" s="38"/>
    </row>
    <row r="163" spans="2:9" ht="12.75" customHeight="1" x14ac:dyDescent="0.25">
      <c r="B163" s="38"/>
      <c r="C163" s="38"/>
      <c r="D163" s="38"/>
      <c r="E163" s="38"/>
      <c r="F163" s="38"/>
      <c r="G163" s="38"/>
      <c r="H163" s="38"/>
      <c r="I163" s="38"/>
    </row>
    <row r="164" spans="2:9" ht="12.75" customHeight="1" x14ac:dyDescent="0.25">
      <c r="B164" s="38"/>
      <c r="C164" s="38"/>
      <c r="D164" s="38"/>
      <c r="E164" s="38"/>
      <c r="F164" s="38"/>
      <c r="G164" s="38"/>
      <c r="H164" s="38"/>
      <c r="I164" s="38"/>
    </row>
    <row r="165" spans="2:9" ht="12.75" customHeight="1" x14ac:dyDescent="0.25">
      <c r="B165" s="38"/>
      <c r="C165" s="38"/>
      <c r="D165" s="38"/>
      <c r="E165" s="38"/>
      <c r="F165" s="38"/>
      <c r="G165" s="38"/>
      <c r="H165" s="38"/>
      <c r="I165" s="38"/>
    </row>
    <row r="166" spans="2:9" ht="12.75" customHeight="1" x14ac:dyDescent="0.25">
      <c r="B166" s="38"/>
      <c r="C166" s="38"/>
      <c r="D166" s="38"/>
      <c r="E166" s="38"/>
      <c r="F166" s="38"/>
      <c r="G166" s="38"/>
      <c r="H166" s="38"/>
      <c r="I166" s="38"/>
    </row>
    <row r="167" spans="2:9" ht="12.75" customHeight="1" x14ac:dyDescent="0.25">
      <c r="B167" s="38"/>
      <c r="C167" s="38"/>
      <c r="D167" s="38"/>
      <c r="E167" s="38"/>
      <c r="F167" s="38"/>
      <c r="G167" s="38"/>
      <c r="H167" s="38"/>
      <c r="I167" s="38"/>
    </row>
    <row r="168" spans="2:9" ht="12.75" customHeight="1" x14ac:dyDescent="0.25">
      <c r="B168" s="38"/>
      <c r="C168" s="38"/>
      <c r="D168" s="38"/>
      <c r="E168" s="38"/>
      <c r="F168" s="38"/>
      <c r="G168" s="38"/>
      <c r="H168" s="38"/>
      <c r="I168" s="38"/>
    </row>
    <row r="169" spans="2:9" ht="12.75" customHeight="1" x14ac:dyDescent="0.25">
      <c r="B169" s="38"/>
      <c r="C169" s="38"/>
      <c r="D169" s="38"/>
      <c r="E169" s="38"/>
      <c r="F169" s="38"/>
      <c r="G169" s="38"/>
      <c r="H169" s="38"/>
      <c r="I169" s="38"/>
    </row>
    <row r="170" spans="2:9" ht="12.75" customHeight="1" x14ac:dyDescent="0.25">
      <c r="B170" s="38"/>
      <c r="C170" s="38"/>
      <c r="D170" s="38"/>
      <c r="E170" s="38"/>
      <c r="F170" s="38"/>
      <c r="G170" s="38"/>
      <c r="H170" s="38"/>
      <c r="I170" s="38"/>
    </row>
    <row r="171" spans="2:9" ht="12.75" customHeight="1" x14ac:dyDescent="0.25">
      <c r="B171" s="38"/>
      <c r="C171" s="38"/>
      <c r="D171" s="38"/>
      <c r="E171" s="38"/>
      <c r="F171" s="38"/>
      <c r="G171" s="38"/>
      <c r="H171" s="38"/>
      <c r="I171" s="38"/>
    </row>
    <row r="172" spans="2:9" ht="12.75" customHeight="1" x14ac:dyDescent="0.25">
      <c r="B172" s="38"/>
      <c r="C172" s="38"/>
      <c r="D172" s="38"/>
      <c r="E172" s="38"/>
      <c r="F172" s="38"/>
      <c r="G172" s="38"/>
      <c r="H172" s="38"/>
      <c r="I172" s="38"/>
    </row>
    <row r="173" spans="2:9" ht="12.75" customHeight="1" x14ac:dyDescent="0.25">
      <c r="B173" s="38"/>
      <c r="C173" s="38"/>
      <c r="D173" s="38"/>
      <c r="E173" s="38"/>
      <c r="F173" s="38"/>
      <c r="G173" s="38"/>
      <c r="H173" s="38"/>
      <c r="I173" s="38"/>
    </row>
    <row r="174" spans="2:9" ht="12.75" customHeight="1" x14ac:dyDescent="0.25">
      <c r="B174" s="38"/>
      <c r="C174" s="38"/>
      <c r="D174" s="38"/>
      <c r="E174" s="38"/>
      <c r="F174" s="38"/>
      <c r="G174" s="38"/>
      <c r="H174" s="38"/>
      <c r="I174" s="38"/>
    </row>
    <row r="175" spans="2:9" ht="12.75" customHeight="1" x14ac:dyDescent="0.25">
      <c r="B175" s="38"/>
      <c r="C175" s="38"/>
      <c r="D175" s="38"/>
      <c r="E175" s="38"/>
      <c r="F175" s="38"/>
      <c r="G175" s="38"/>
      <c r="H175" s="38"/>
      <c r="I175" s="38"/>
    </row>
    <row r="176" spans="2:9" ht="12.75" customHeight="1" x14ac:dyDescent="0.25">
      <c r="B176" s="38"/>
      <c r="C176" s="38"/>
      <c r="D176" s="38"/>
      <c r="E176" s="38"/>
      <c r="F176" s="38"/>
      <c r="G176" s="38"/>
      <c r="H176" s="38"/>
      <c r="I176" s="38"/>
    </row>
    <row r="177" spans="2:9" ht="12.75" customHeight="1" x14ac:dyDescent="0.25">
      <c r="B177" s="38"/>
      <c r="C177" s="38"/>
      <c r="D177" s="38"/>
      <c r="E177" s="38"/>
      <c r="F177" s="38"/>
      <c r="G177" s="38"/>
      <c r="H177" s="38"/>
      <c r="I177" s="38"/>
    </row>
    <row r="178" spans="2:9" ht="12.75" customHeight="1" x14ac:dyDescent="0.25">
      <c r="B178" s="38"/>
      <c r="C178" s="38"/>
      <c r="D178" s="38"/>
      <c r="E178" s="38"/>
      <c r="F178" s="38"/>
      <c r="G178" s="38"/>
      <c r="H178" s="38"/>
      <c r="I178" s="38"/>
    </row>
    <row r="179" spans="2:9" ht="12.75" customHeight="1" x14ac:dyDescent="0.25">
      <c r="B179" s="38"/>
      <c r="C179" s="38"/>
      <c r="D179" s="38"/>
      <c r="E179" s="38"/>
      <c r="F179" s="38"/>
      <c r="G179" s="38"/>
      <c r="H179" s="38"/>
      <c r="I179" s="38"/>
    </row>
    <row r="180" spans="2:9" ht="12.75" customHeight="1" x14ac:dyDescent="0.25">
      <c r="B180" s="38"/>
      <c r="C180" s="38"/>
      <c r="D180" s="38"/>
      <c r="E180" s="38"/>
      <c r="F180" s="38"/>
      <c r="G180" s="38"/>
      <c r="H180" s="38"/>
      <c r="I180" s="38"/>
    </row>
    <row r="181" spans="2:9" ht="12.75" customHeight="1" x14ac:dyDescent="0.25">
      <c r="B181" s="38"/>
      <c r="C181" s="38"/>
      <c r="D181" s="38"/>
      <c r="E181" s="38"/>
      <c r="F181" s="38"/>
      <c r="G181" s="38"/>
      <c r="H181" s="38"/>
      <c r="I181" s="38"/>
    </row>
    <row r="182" spans="2:9" ht="12.75" customHeight="1" x14ac:dyDescent="0.25">
      <c r="B182" s="38"/>
      <c r="C182" s="38"/>
      <c r="D182" s="38"/>
      <c r="E182" s="38"/>
      <c r="F182" s="38"/>
      <c r="G182" s="38"/>
      <c r="H182" s="38"/>
      <c r="I182" s="38"/>
    </row>
    <row r="183" spans="2:9" ht="12.75" customHeight="1" x14ac:dyDescent="0.25">
      <c r="B183" s="38"/>
      <c r="C183" s="38"/>
      <c r="D183" s="38"/>
      <c r="E183" s="38"/>
      <c r="F183" s="38"/>
      <c r="G183" s="38"/>
      <c r="H183" s="38"/>
      <c r="I183" s="38"/>
    </row>
    <row r="184" spans="2:9" ht="12.75" customHeight="1" x14ac:dyDescent="0.25">
      <c r="B184" s="38"/>
      <c r="C184" s="38"/>
      <c r="D184" s="38"/>
      <c r="E184" s="38"/>
      <c r="F184" s="38"/>
      <c r="G184" s="38"/>
      <c r="H184" s="38"/>
      <c r="I184" s="38"/>
    </row>
    <row r="185" spans="2:9" ht="12.75" customHeight="1" x14ac:dyDescent="0.25">
      <c r="B185" s="38"/>
      <c r="C185" s="38"/>
      <c r="D185" s="38"/>
      <c r="E185" s="38"/>
      <c r="F185" s="38"/>
      <c r="G185" s="38"/>
      <c r="H185" s="38"/>
      <c r="I185" s="38"/>
    </row>
    <row r="186" spans="2:9" ht="12.75" customHeight="1" x14ac:dyDescent="0.25">
      <c r="B186" s="38"/>
      <c r="C186" s="38"/>
      <c r="D186" s="38"/>
      <c r="E186" s="38"/>
      <c r="F186" s="38"/>
      <c r="G186" s="38"/>
      <c r="H186" s="38"/>
      <c r="I186" s="38"/>
    </row>
    <row r="187" spans="2:9" ht="12.75" customHeight="1" x14ac:dyDescent="0.25">
      <c r="B187" s="38"/>
      <c r="C187" s="38"/>
      <c r="D187" s="38"/>
      <c r="E187" s="38"/>
      <c r="F187" s="38"/>
      <c r="G187" s="38"/>
      <c r="H187" s="38"/>
      <c r="I187" s="38"/>
    </row>
    <row r="188" spans="2:9" ht="12.75" customHeight="1" x14ac:dyDescent="0.25">
      <c r="B188" s="38"/>
      <c r="C188" s="38"/>
      <c r="D188" s="38"/>
      <c r="E188" s="38"/>
      <c r="F188" s="38"/>
      <c r="G188" s="38"/>
      <c r="H188" s="38"/>
      <c r="I188" s="38"/>
    </row>
    <row r="189" spans="2:9" ht="12.75" customHeight="1" x14ac:dyDescent="0.25">
      <c r="B189" s="38"/>
      <c r="C189" s="38"/>
      <c r="D189" s="38"/>
      <c r="E189" s="38"/>
      <c r="F189" s="38"/>
      <c r="G189" s="38"/>
      <c r="H189" s="38"/>
      <c r="I189" s="38"/>
    </row>
    <row r="190" spans="2:9" ht="12.75" customHeight="1" x14ac:dyDescent="0.25">
      <c r="B190" s="38"/>
      <c r="C190" s="38"/>
      <c r="D190" s="38"/>
      <c r="E190" s="38"/>
      <c r="F190" s="38"/>
      <c r="G190" s="38"/>
      <c r="H190" s="38"/>
      <c r="I190" s="38"/>
    </row>
    <row r="191" spans="2:9" ht="12.75" customHeight="1" x14ac:dyDescent="0.25">
      <c r="B191" s="38"/>
      <c r="C191" s="38"/>
      <c r="D191" s="38"/>
      <c r="E191" s="38"/>
      <c r="F191" s="38"/>
      <c r="G191" s="38"/>
      <c r="H191" s="38"/>
      <c r="I191" s="38"/>
    </row>
    <row r="192" spans="2:9" ht="12.75" customHeight="1" x14ac:dyDescent="0.25">
      <c r="B192" s="38"/>
      <c r="C192" s="38"/>
      <c r="D192" s="38"/>
      <c r="E192" s="38"/>
      <c r="F192" s="38"/>
      <c r="G192" s="38"/>
      <c r="H192" s="38"/>
      <c r="I192" s="38"/>
    </row>
    <row r="193" spans="2:9" ht="12.75" customHeight="1" x14ac:dyDescent="0.25">
      <c r="B193" s="38"/>
      <c r="C193" s="38"/>
      <c r="D193" s="38"/>
      <c r="E193" s="38"/>
      <c r="F193" s="38"/>
      <c r="G193" s="38"/>
      <c r="H193" s="38"/>
      <c r="I193" s="38"/>
    </row>
    <row r="194" spans="2:9" ht="12.75" customHeight="1" x14ac:dyDescent="0.25">
      <c r="B194" s="38"/>
      <c r="C194" s="38"/>
      <c r="D194" s="38"/>
      <c r="E194" s="38"/>
      <c r="F194" s="38"/>
      <c r="G194" s="38"/>
      <c r="H194" s="38"/>
      <c r="I194" s="38"/>
    </row>
    <row r="195" spans="2:9" ht="12.75" customHeight="1" x14ac:dyDescent="0.25">
      <c r="B195" s="38"/>
      <c r="C195" s="38"/>
      <c r="D195" s="38"/>
      <c r="E195" s="38"/>
      <c r="F195" s="38"/>
      <c r="G195" s="38"/>
      <c r="H195" s="38"/>
      <c r="I195" s="38"/>
    </row>
    <row r="196" spans="2:9" ht="12.75" customHeight="1" x14ac:dyDescent="0.25">
      <c r="B196" s="38"/>
      <c r="C196" s="38"/>
      <c r="D196" s="38"/>
      <c r="E196" s="38"/>
      <c r="F196" s="38"/>
      <c r="G196" s="38"/>
      <c r="H196" s="38"/>
      <c r="I196" s="38"/>
    </row>
    <row r="197" spans="2:9" ht="12.75" customHeight="1" x14ac:dyDescent="0.25">
      <c r="B197" s="38"/>
      <c r="C197" s="38"/>
      <c r="D197" s="38"/>
      <c r="E197" s="38"/>
      <c r="F197" s="38"/>
      <c r="G197" s="38"/>
      <c r="H197" s="38"/>
      <c r="I197" s="38"/>
    </row>
    <row r="198" spans="2:9" ht="12.75" customHeight="1" x14ac:dyDescent="0.25">
      <c r="B198" s="38"/>
      <c r="C198" s="38"/>
      <c r="D198" s="38"/>
      <c r="E198" s="38"/>
      <c r="F198" s="38"/>
      <c r="G198" s="38"/>
      <c r="H198" s="38"/>
      <c r="I198" s="38"/>
    </row>
    <row r="199" spans="2:9" ht="12.75" customHeight="1" x14ac:dyDescent="0.25">
      <c r="B199" s="38"/>
      <c r="C199" s="38"/>
      <c r="D199" s="38"/>
      <c r="E199" s="38"/>
      <c r="F199" s="38"/>
      <c r="G199" s="38"/>
      <c r="H199" s="38"/>
      <c r="I199" s="38"/>
    </row>
    <row r="200" spans="2:9" ht="12.75" customHeight="1" x14ac:dyDescent="0.25">
      <c r="B200" s="38"/>
      <c r="C200" s="38"/>
      <c r="D200" s="38"/>
      <c r="E200" s="38"/>
      <c r="F200" s="38"/>
      <c r="G200" s="38"/>
      <c r="H200" s="38"/>
      <c r="I200" s="38"/>
    </row>
    <row r="201" spans="2:9" ht="12.75" customHeight="1" x14ac:dyDescent="0.25">
      <c r="B201" s="38"/>
      <c r="C201" s="38"/>
      <c r="D201" s="38"/>
      <c r="E201" s="38"/>
      <c r="F201" s="38"/>
      <c r="G201" s="38"/>
      <c r="H201" s="38"/>
      <c r="I201" s="38"/>
    </row>
    <row r="202" spans="2:9" ht="12.75" customHeight="1" x14ac:dyDescent="0.25">
      <c r="B202" s="38"/>
      <c r="C202" s="38"/>
      <c r="D202" s="38"/>
      <c r="E202" s="38"/>
      <c r="F202" s="38"/>
      <c r="G202" s="38"/>
      <c r="H202" s="38"/>
      <c r="I202" s="38"/>
    </row>
    <row r="203" spans="2:9" ht="12.75" customHeight="1" x14ac:dyDescent="0.25">
      <c r="B203" s="38"/>
      <c r="C203" s="38"/>
      <c r="D203" s="38"/>
      <c r="E203" s="38"/>
      <c r="F203" s="38"/>
      <c r="G203" s="38"/>
      <c r="H203" s="38"/>
      <c r="I203" s="38"/>
    </row>
    <row r="204" spans="2:9" ht="12.75" customHeight="1" x14ac:dyDescent="0.25">
      <c r="B204" s="38"/>
      <c r="C204" s="38"/>
      <c r="D204" s="38"/>
      <c r="E204" s="38"/>
      <c r="F204" s="38"/>
      <c r="G204" s="38"/>
      <c r="H204" s="38"/>
      <c r="I204" s="38"/>
    </row>
    <row r="205" spans="2:9" ht="12.75" customHeight="1" x14ac:dyDescent="0.25">
      <c r="B205" s="38"/>
      <c r="C205" s="38"/>
      <c r="D205" s="38"/>
      <c r="E205" s="38"/>
      <c r="F205" s="38"/>
      <c r="G205" s="38"/>
      <c r="H205" s="38"/>
      <c r="I205" s="38"/>
    </row>
    <row r="206" spans="2:9" ht="12.75" customHeight="1" x14ac:dyDescent="0.25">
      <c r="B206" s="38"/>
      <c r="C206" s="38"/>
      <c r="D206" s="38"/>
      <c r="E206" s="38"/>
      <c r="F206" s="38"/>
      <c r="G206" s="38"/>
      <c r="H206" s="38"/>
      <c r="I206" s="38"/>
    </row>
    <row r="207" spans="2:9" ht="12.75" customHeight="1" x14ac:dyDescent="0.25">
      <c r="B207" s="38"/>
      <c r="C207" s="38"/>
      <c r="D207" s="38"/>
      <c r="E207" s="38"/>
      <c r="F207" s="38"/>
      <c r="G207" s="38"/>
      <c r="H207" s="38"/>
      <c r="I207" s="38"/>
    </row>
    <row r="208" spans="2:9" ht="12.75" customHeight="1" x14ac:dyDescent="0.25">
      <c r="B208" s="38"/>
      <c r="C208" s="38"/>
      <c r="D208" s="38"/>
      <c r="E208" s="38"/>
      <c r="F208" s="38"/>
      <c r="G208" s="38"/>
      <c r="H208" s="38"/>
      <c r="I208" s="38"/>
    </row>
    <row r="209" spans="2:9" ht="12.75" customHeight="1" x14ac:dyDescent="0.25">
      <c r="B209" s="38"/>
      <c r="C209" s="38"/>
      <c r="D209" s="38"/>
      <c r="E209" s="38"/>
      <c r="F209" s="38"/>
      <c r="G209" s="38"/>
      <c r="H209" s="38"/>
      <c r="I209" s="38"/>
    </row>
    <row r="210" spans="2:9" ht="12.75" customHeight="1" x14ac:dyDescent="0.25">
      <c r="B210" s="38"/>
      <c r="C210" s="38"/>
      <c r="D210" s="38"/>
      <c r="E210" s="38"/>
      <c r="F210" s="38"/>
      <c r="G210" s="38"/>
      <c r="H210" s="38"/>
      <c r="I210" s="38"/>
    </row>
    <row r="211" spans="2:9" ht="12.75" customHeight="1" x14ac:dyDescent="0.25">
      <c r="B211" s="38"/>
      <c r="C211" s="38"/>
      <c r="D211" s="38"/>
      <c r="E211" s="38"/>
      <c r="F211" s="38"/>
      <c r="G211" s="38"/>
      <c r="H211" s="38"/>
      <c r="I211" s="38"/>
    </row>
    <row r="212" spans="2:9" ht="12.75" customHeight="1" x14ac:dyDescent="0.25">
      <c r="B212" s="38"/>
      <c r="C212" s="38"/>
      <c r="D212" s="38"/>
      <c r="E212" s="38"/>
      <c r="F212" s="38"/>
      <c r="G212" s="38"/>
      <c r="H212" s="38"/>
      <c r="I212" s="38"/>
    </row>
    <row r="213" spans="2:9" ht="12.75" customHeight="1" x14ac:dyDescent="0.25">
      <c r="B213" s="38"/>
      <c r="C213" s="38"/>
      <c r="D213" s="38"/>
      <c r="E213" s="38"/>
      <c r="F213" s="38"/>
      <c r="G213" s="38"/>
      <c r="H213" s="38"/>
      <c r="I213" s="38"/>
    </row>
    <row r="214" spans="2:9" ht="12.75" customHeight="1" x14ac:dyDescent="0.25">
      <c r="B214" s="38"/>
      <c r="C214" s="38"/>
      <c r="D214" s="38"/>
      <c r="E214" s="38"/>
      <c r="F214" s="38"/>
      <c r="G214" s="38"/>
      <c r="H214" s="38"/>
      <c r="I214" s="38"/>
    </row>
    <row r="215" spans="2:9" ht="12.75" customHeight="1" x14ac:dyDescent="0.25">
      <c r="B215" s="38"/>
      <c r="C215" s="38"/>
      <c r="D215" s="38"/>
      <c r="E215" s="38"/>
      <c r="F215" s="38"/>
      <c r="G215" s="38"/>
      <c r="H215" s="38"/>
      <c r="I215" s="38"/>
    </row>
    <row r="216" spans="2:9" ht="12.75" customHeight="1" x14ac:dyDescent="0.25">
      <c r="B216" s="38"/>
      <c r="C216" s="38"/>
      <c r="D216" s="38"/>
      <c r="E216" s="38"/>
      <c r="F216" s="38"/>
      <c r="G216" s="38"/>
      <c r="H216" s="38"/>
      <c r="I216" s="38"/>
    </row>
    <row r="217" spans="2:9" ht="12.75" customHeight="1" x14ac:dyDescent="0.25">
      <c r="B217" s="38"/>
      <c r="C217" s="38"/>
      <c r="D217" s="38"/>
      <c r="E217" s="38"/>
      <c r="F217" s="38"/>
      <c r="G217" s="38"/>
      <c r="H217" s="38"/>
      <c r="I217" s="38"/>
    </row>
    <row r="218" spans="2:9" ht="12.75" customHeight="1" x14ac:dyDescent="0.25">
      <c r="B218" s="38"/>
      <c r="C218" s="38"/>
      <c r="D218" s="38"/>
      <c r="E218" s="38"/>
      <c r="F218" s="38"/>
      <c r="G218" s="38"/>
      <c r="H218" s="38"/>
      <c r="I218" s="38"/>
    </row>
    <row r="219" spans="2:9" ht="12.75" customHeight="1" x14ac:dyDescent="0.25">
      <c r="B219" s="38"/>
      <c r="C219" s="38"/>
      <c r="D219" s="38"/>
      <c r="E219" s="38"/>
      <c r="F219" s="38"/>
      <c r="G219" s="38"/>
      <c r="H219" s="38"/>
      <c r="I219" s="38"/>
    </row>
    <row r="220" spans="2:9" ht="12.75" customHeight="1" x14ac:dyDescent="0.25">
      <c r="B220" s="38"/>
      <c r="C220" s="38"/>
      <c r="D220" s="38"/>
      <c r="E220" s="38"/>
      <c r="F220" s="38"/>
      <c r="G220" s="38"/>
      <c r="H220" s="38"/>
      <c r="I220" s="38"/>
    </row>
    <row r="221" spans="2:9" ht="12.75" customHeight="1" x14ac:dyDescent="0.25">
      <c r="B221" s="38"/>
      <c r="C221" s="38"/>
      <c r="D221" s="38"/>
      <c r="E221" s="38"/>
      <c r="F221" s="38"/>
      <c r="G221" s="38"/>
      <c r="H221" s="38"/>
      <c r="I221" s="38"/>
    </row>
    <row r="222" spans="2:9" ht="12.75" customHeight="1" x14ac:dyDescent="0.25">
      <c r="B222" s="38"/>
      <c r="C222" s="38"/>
      <c r="D222" s="38"/>
      <c r="E222" s="38"/>
      <c r="F222" s="38"/>
      <c r="G222" s="38"/>
      <c r="H222" s="38"/>
      <c r="I222" s="38"/>
    </row>
    <row r="223" spans="2:9" ht="12.75" customHeight="1" x14ac:dyDescent="0.25">
      <c r="B223" s="38"/>
      <c r="C223" s="38"/>
      <c r="D223" s="38"/>
      <c r="E223" s="38"/>
      <c r="F223" s="38"/>
      <c r="G223" s="38"/>
      <c r="H223" s="38"/>
      <c r="I223" s="38"/>
    </row>
    <row r="224" spans="2:9" ht="12.75" customHeight="1" x14ac:dyDescent="0.25">
      <c r="B224" s="38"/>
      <c r="C224" s="38"/>
      <c r="D224" s="38"/>
      <c r="E224" s="38"/>
      <c r="F224" s="38"/>
      <c r="G224" s="38"/>
      <c r="H224" s="38"/>
      <c r="I224" s="38"/>
    </row>
    <row r="225" spans="2:9" ht="12.75" customHeight="1" x14ac:dyDescent="0.25">
      <c r="B225" s="38"/>
      <c r="C225" s="38"/>
      <c r="D225" s="38"/>
      <c r="E225" s="38"/>
      <c r="F225" s="38"/>
      <c r="G225" s="38"/>
      <c r="H225" s="38"/>
      <c r="I225" s="38"/>
    </row>
    <row r="226" spans="2:9" ht="12.75" customHeight="1" x14ac:dyDescent="0.25">
      <c r="B226" s="38"/>
      <c r="C226" s="38"/>
      <c r="D226" s="38"/>
      <c r="E226" s="38"/>
      <c r="F226" s="38"/>
      <c r="G226" s="38"/>
      <c r="H226" s="38"/>
      <c r="I226" s="38"/>
    </row>
    <row r="227" spans="2:9" ht="12.75" customHeight="1" x14ac:dyDescent="0.25">
      <c r="B227" s="38"/>
      <c r="C227" s="38"/>
      <c r="D227" s="38"/>
      <c r="E227" s="38"/>
      <c r="F227" s="38"/>
      <c r="G227" s="38"/>
      <c r="H227" s="38"/>
      <c r="I227" s="38"/>
    </row>
    <row r="228" spans="2:9" ht="12.75" customHeight="1" x14ac:dyDescent="0.25">
      <c r="B228" s="38"/>
      <c r="C228" s="38"/>
      <c r="D228" s="38"/>
      <c r="E228" s="38"/>
      <c r="F228" s="38"/>
      <c r="G228" s="38"/>
      <c r="H228" s="38"/>
      <c r="I228" s="38"/>
    </row>
    <row r="229" spans="2:9" ht="12.75" customHeight="1" x14ac:dyDescent="0.25">
      <c r="B229" s="38"/>
      <c r="C229" s="38"/>
      <c r="D229" s="38"/>
      <c r="E229" s="38"/>
      <c r="F229" s="38"/>
      <c r="G229" s="38"/>
      <c r="H229" s="38"/>
      <c r="I229" s="38"/>
    </row>
    <row r="230" spans="2:9" ht="12.75" customHeight="1" x14ac:dyDescent="0.25">
      <c r="B230" s="38"/>
      <c r="C230" s="38"/>
      <c r="D230" s="38"/>
      <c r="E230" s="38"/>
      <c r="F230" s="38"/>
      <c r="G230" s="38"/>
      <c r="H230" s="38"/>
      <c r="I230" s="38"/>
    </row>
    <row r="231" spans="2:9" ht="12.75" customHeight="1" x14ac:dyDescent="0.25">
      <c r="B231" s="38"/>
      <c r="C231" s="38"/>
      <c r="D231" s="38"/>
      <c r="E231" s="38"/>
      <c r="F231" s="38"/>
      <c r="G231" s="38"/>
      <c r="H231" s="38"/>
      <c r="I231" s="38"/>
    </row>
    <row r="232" spans="2:9" ht="12.75" customHeight="1" x14ac:dyDescent="0.25">
      <c r="B232" s="38"/>
      <c r="C232" s="38"/>
      <c r="D232" s="38"/>
      <c r="E232" s="38"/>
      <c r="F232" s="38"/>
      <c r="G232" s="38"/>
      <c r="H232" s="38"/>
      <c r="I232" s="38"/>
    </row>
    <row r="233" spans="2:9" ht="12.75" customHeight="1" x14ac:dyDescent="0.25">
      <c r="B233" s="38"/>
      <c r="C233" s="38"/>
      <c r="D233" s="38"/>
      <c r="E233" s="38"/>
      <c r="F233" s="38"/>
      <c r="G233" s="38"/>
      <c r="H233" s="38"/>
      <c r="I233" s="38"/>
    </row>
    <row r="234" spans="2:9" ht="12.75" customHeight="1" x14ac:dyDescent="0.25">
      <c r="B234" s="38"/>
      <c r="C234" s="38"/>
      <c r="D234" s="38"/>
      <c r="E234" s="38"/>
      <c r="F234" s="38"/>
      <c r="G234" s="38"/>
      <c r="H234" s="38"/>
      <c r="I234" s="38"/>
    </row>
    <row r="235" spans="2:9" ht="12.75" customHeight="1" x14ac:dyDescent="0.25">
      <c r="B235" s="38"/>
      <c r="C235" s="38"/>
      <c r="D235" s="38"/>
      <c r="E235" s="38"/>
      <c r="F235" s="38"/>
      <c r="G235" s="38"/>
      <c r="H235" s="38"/>
      <c r="I235" s="38"/>
    </row>
    <row r="236" spans="2:9" ht="12.75" customHeight="1" x14ac:dyDescent="0.25">
      <c r="B236" s="38"/>
      <c r="C236" s="38"/>
      <c r="D236" s="38"/>
      <c r="E236" s="38"/>
      <c r="F236" s="38"/>
      <c r="G236" s="38"/>
      <c r="H236" s="38"/>
      <c r="I236" s="38"/>
    </row>
    <row r="237" spans="2:9" ht="12.75" customHeight="1" x14ac:dyDescent="0.25">
      <c r="B237" s="38"/>
      <c r="C237" s="38"/>
      <c r="D237" s="38"/>
      <c r="E237" s="38"/>
      <c r="F237" s="38"/>
      <c r="G237" s="38"/>
      <c r="H237" s="38"/>
      <c r="I237" s="38"/>
    </row>
    <row r="238" spans="2:9" ht="12.75" customHeight="1" x14ac:dyDescent="0.25">
      <c r="B238" s="38"/>
      <c r="C238" s="38"/>
      <c r="D238" s="38"/>
      <c r="E238" s="38"/>
      <c r="F238" s="38"/>
      <c r="G238" s="38"/>
      <c r="H238" s="38"/>
      <c r="I238" s="38"/>
    </row>
    <row r="239" spans="2:9" ht="12.75" customHeight="1" x14ac:dyDescent="0.25">
      <c r="B239" s="38"/>
      <c r="C239" s="38"/>
      <c r="D239" s="38"/>
      <c r="E239" s="38"/>
      <c r="F239" s="38"/>
      <c r="G239" s="38"/>
      <c r="H239" s="38"/>
      <c r="I239" s="38"/>
    </row>
    <row r="240" spans="2:9" ht="12.75" customHeight="1" x14ac:dyDescent="0.25">
      <c r="B240" s="38"/>
      <c r="C240" s="38"/>
      <c r="D240" s="38"/>
      <c r="E240" s="38"/>
      <c r="F240" s="38"/>
      <c r="G240" s="38"/>
      <c r="H240" s="38"/>
      <c r="I240" s="38"/>
    </row>
    <row r="241" spans="2:9" ht="12.75" customHeight="1" x14ac:dyDescent="0.25">
      <c r="B241" s="38"/>
      <c r="C241" s="38"/>
      <c r="D241" s="38"/>
      <c r="E241" s="38"/>
      <c r="F241" s="38"/>
      <c r="G241" s="38"/>
      <c r="H241" s="38"/>
      <c r="I241" s="38"/>
    </row>
    <row r="242" spans="2:9" ht="12.75" customHeight="1" x14ac:dyDescent="0.25">
      <c r="B242" s="38"/>
      <c r="C242" s="38"/>
      <c r="D242" s="38"/>
      <c r="E242" s="38"/>
      <c r="F242" s="38"/>
      <c r="G242" s="38"/>
      <c r="H242" s="38"/>
      <c r="I242" s="38"/>
    </row>
    <row r="243" spans="2:9" ht="12.75" customHeight="1" x14ac:dyDescent="0.25">
      <c r="B243" s="38"/>
      <c r="C243" s="38"/>
      <c r="D243" s="38"/>
      <c r="E243" s="38"/>
      <c r="F243" s="38"/>
      <c r="G243" s="38"/>
      <c r="H243" s="38"/>
      <c r="I243" s="38"/>
    </row>
    <row r="244" spans="2:9" ht="12.75" customHeight="1" x14ac:dyDescent="0.25">
      <c r="B244" s="38"/>
      <c r="C244" s="38"/>
      <c r="D244" s="38"/>
      <c r="E244" s="38"/>
      <c r="F244" s="38"/>
      <c r="G244" s="38"/>
      <c r="H244" s="38"/>
      <c r="I244" s="38"/>
    </row>
    <row r="245" spans="2:9" ht="12.75" customHeight="1" x14ac:dyDescent="0.25">
      <c r="B245" s="38"/>
      <c r="C245" s="38"/>
      <c r="D245" s="38"/>
      <c r="E245" s="38"/>
      <c r="F245" s="38"/>
      <c r="G245" s="38"/>
      <c r="H245" s="38"/>
      <c r="I245" s="38"/>
    </row>
    <row r="246" spans="2:9" ht="15.75" customHeight="1" x14ac:dyDescent="0.25"/>
    <row r="247" spans="2:9" ht="15.75" customHeight="1" x14ac:dyDescent="0.25"/>
    <row r="248" spans="2:9" ht="15.75" customHeight="1" x14ac:dyDescent="0.25"/>
    <row r="249" spans="2:9" ht="15.75" customHeight="1" x14ac:dyDescent="0.25"/>
    <row r="250" spans="2:9" ht="15.75" customHeight="1" x14ac:dyDescent="0.25"/>
    <row r="251" spans="2:9" ht="15.75" customHeight="1" x14ac:dyDescent="0.25"/>
    <row r="252" spans="2:9" ht="15.75" customHeight="1" x14ac:dyDescent="0.25"/>
    <row r="253" spans="2:9" ht="15.75" customHeight="1" x14ac:dyDescent="0.25"/>
    <row r="254" spans="2:9" ht="15.75" customHeight="1" x14ac:dyDescent="0.25"/>
    <row r="255" spans="2:9" ht="15.75" customHeight="1" x14ac:dyDescent="0.25"/>
    <row r="256" spans="2:9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16" right="0.17" top="0.25" bottom="0.3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000"/>
  <sheetViews>
    <sheetView workbookViewId="0"/>
  </sheetViews>
  <sheetFormatPr defaultColWidth="14.44140625" defaultRowHeight="15" customHeight="1" x14ac:dyDescent="0.25"/>
  <cols>
    <col min="1" max="1" width="32.33203125" customWidth="1"/>
    <col min="2" max="2" width="13.33203125" customWidth="1"/>
    <col min="3" max="4" width="13.109375" customWidth="1"/>
    <col min="5" max="5" width="13" customWidth="1"/>
    <col min="6" max="6" width="13.109375" customWidth="1"/>
    <col min="7" max="7" width="12.6640625" customWidth="1"/>
    <col min="8" max="8" width="11.88671875" customWidth="1"/>
    <col min="9" max="9" width="13.6640625" customWidth="1"/>
    <col min="10" max="10" width="9.88671875" customWidth="1"/>
    <col min="11" max="12" width="8.6640625" customWidth="1"/>
  </cols>
  <sheetData>
    <row r="1" spans="1:12" ht="12.75" customHeight="1" x14ac:dyDescent="0.25">
      <c r="A1" s="54" t="s">
        <v>164</v>
      </c>
      <c r="B1" s="55"/>
      <c r="C1" s="56"/>
      <c r="D1" s="56"/>
      <c r="E1" s="56"/>
      <c r="F1" s="56"/>
      <c r="G1" s="56"/>
      <c r="H1" s="56"/>
      <c r="I1" s="56"/>
      <c r="J1" s="57"/>
    </row>
    <row r="2" spans="1:12" ht="12.75" customHeight="1" x14ac:dyDescent="0.25">
      <c r="A2" s="57"/>
      <c r="B2" s="56"/>
      <c r="C2" s="56"/>
      <c r="D2" s="56"/>
      <c r="E2" s="56"/>
      <c r="F2" s="56"/>
      <c r="G2" s="56"/>
      <c r="H2" s="56"/>
      <c r="I2" s="56"/>
      <c r="J2" s="57"/>
    </row>
    <row r="3" spans="1:12" ht="12.75" customHeight="1" x14ac:dyDescent="0.25">
      <c r="A3" s="57" t="s">
        <v>165</v>
      </c>
      <c r="B3" s="56"/>
      <c r="C3" s="56"/>
      <c r="D3" s="56"/>
      <c r="E3" s="56"/>
      <c r="F3" s="56">
        <f>92314.4*20%</f>
        <v>18462.88</v>
      </c>
      <c r="G3" s="56"/>
      <c r="H3" s="56"/>
      <c r="I3" s="56"/>
      <c r="J3" s="57"/>
    </row>
    <row r="4" spans="1:12" ht="12.75" customHeight="1" x14ac:dyDescent="0.25">
      <c r="A4" s="57"/>
      <c r="B4" s="56"/>
      <c r="C4" s="55" t="s">
        <v>96</v>
      </c>
      <c r="D4" s="55"/>
      <c r="E4" s="55">
        <f>F3/3</f>
        <v>6154.293333333334</v>
      </c>
      <c r="F4" s="56"/>
      <c r="G4" s="56"/>
      <c r="H4" s="56"/>
      <c r="I4" s="56"/>
      <c r="J4" s="57"/>
    </row>
    <row r="5" spans="1:12" ht="12.75" customHeight="1" x14ac:dyDescent="0.25">
      <c r="A5" s="57"/>
      <c r="B5" s="56"/>
      <c r="C5" s="55" t="s">
        <v>97</v>
      </c>
      <c r="D5" s="55"/>
      <c r="E5" s="55">
        <f>F3/3*2</f>
        <v>12308.586666666668</v>
      </c>
      <c r="F5" s="56"/>
      <c r="G5" s="56"/>
      <c r="H5" s="56"/>
      <c r="I5" s="56"/>
      <c r="J5" s="57"/>
    </row>
    <row r="6" spans="1:12" ht="12.75" customHeight="1" x14ac:dyDescent="0.3">
      <c r="A6" s="57" t="s">
        <v>134</v>
      </c>
      <c r="B6" s="56"/>
      <c r="C6" s="56"/>
      <c r="D6" s="56"/>
      <c r="E6" s="56"/>
      <c r="F6" s="56">
        <f>14.5*1.327</f>
        <v>19.241499999999998</v>
      </c>
      <c r="G6" s="56"/>
      <c r="H6" s="56"/>
      <c r="I6" s="56"/>
      <c r="J6" s="57"/>
      <c r="K6" s="39" t="s">
        <v>166</v>
      </c>
      <c r="L6" s="39" t="s">
        <v>167</v>
      </c>
    </row>
    <row r="7" spans="1:12" ht="12.75" customHeight="1" x14ac:dyDescent="0.3">
      <c r="A7" s="57" t="s">
        <v>135</v>
      </c>
      <c r="B7" s="56"/>
      <c r="C7" s="56"/>
      <c r="D7" s="56"/>
      <c r="E7" s="56"/>
      <c r="F7" s="56">
        <f>12.5*1.327</f>
        <v>16.587499999999999</v>
      </c>
      <c r="G7" s="56"/>
      <c r="H7" s="56"/>
      <c r="I7" s="56"/>
      <c r="J7" s="57"/>
      <c r="K7" s="39" t="s">
        <v>168</v>
      </c>
      <c r="L7" s="39" t="s">
        <v>167</v>
      </c>
    </row>
    <row r="8" spans="1:12" ht="12.75" customHeight="1" x14ac:dyDescent="0.3">
      <c r="A8" s="57"/>
      <c r="B8" s="56"/>
      <c r="C8" s="56"/>
      <c r="D8" s="56"/>
      <c r="E8" s="56"/>
      <c r="F8" s="56"/>
      <c r="G8" s="56"/>
      <c r="H8" s="56"/>
      <c r="I8" s="56"/>
      <c r="J8" s="57"/>
      <c r="K8" s="39" t="s">
        <v>169</v>
      </c>
      <c r="L8" s="39" t="s">
        <v>170</v>
      </c>
    </row>
    <row r="9" spans="1:12" ht="12.75" customHeight="1" x14ac:dyDescent="0.3">
      <c r="A9" s="57" t="s">
        <v>8</v>
      </c>
      <c r="B9" s="56"/>
      <c r="C9" s="56"/>
      <c r="D9" s="56"/>
      <c r="E9" s="56"/>
      <c r="F9" s="56"/>
      <c r="G9" s="56"/>
      <c r="H9" s="56"/>
      <c r="I9" s="56"/>
      <c r="J9" s="57"/>
      <c r="K9" s="39" t="s">
        <v>171</v>
      </c>
      <c r="L9" s="39" t="s">
        <v>170</v>
      </c>
    </row>
    <row r="10" spans="1:12" ht="12.75" customHeight="1" x14ac:dyDescent="0.3">
      <c r="A10" s="57"/>
      <c r="B10" s="56"/>
      <c r="C10" s="56"/>
      <c r="D10" s="56"/>
      <c r="E10" s="56"/>
      <c r="F10" s="56">
        <v>4752</v>
      </c>
      <c r="G10" s="56"/>
      <c r="H10" s="56"/>
      <c r="I10" s="56"/>
      <c r="J10" s="57"/>
      <c r="K10" s="39" t="s">
        <v>172</v>
      </c>
      <c r="L10" s="39" t="s">
        <v>170</v>
      </c>
    </row>
    <row r="11" spans="1:12" ht="12.75" customHeight="1" x14ac:dyDescent="0.25">
      <c r="A11" s="57"/>
      <c r="B11" s="56"/>
      <c r="C11" s="55" t="s">
        <v>96</v>
      </c>
      <c r="D11" s="55"/>
      <c r="E11" s="55">
        <f>F10/3</f>
        <v>1584</v>
      </c>
      <c r="F11" s="56"/>
      <c r="G11" s="56"/>
      <c r="H11" s="56"/>
      <c r="I11" s="56"/>
      <c r="J11" s="57"/>
    </row>
    <row r="12" spans="1:12" ht="12.75" customHeight="1" x14ac:dyDescent="0.25">
      <c r="A12" s="57"/>
      <c r="B12" s="56"/>
      <c r="C12" s="55" t="s">
        <v>97</v>
      </c>
      <c r="D12" s="55"/>
      <c r="E12" s="55">
        <f>F10/3*2</f>
        <v>3168</v>
      </c>
      <c r="F12" s="56"/>
      <c r="G12" s="56"/>
      <c r="H12" s="56"/>
      <c r="I12" s="56"/>
      <c r="J12" s="57"/>
    </row>
    <row r="13" spans="1:12" ht="12.75" customHeight="1" x14ac:dyDescent="0.25">
      <c r="A13" s="57"/>
      <c r="B13" s="56"/>
      <c r="C13" s="56"/>
      <c r="D13" s="56"/>
      <c r="E13" s="56"/>
      <c r="F13" s="56"/>
      <c r="G13" s="56"/>
      <c r="H13" s="56"/>
      <c r="I13" s="56"/>
      <c r="J13" s="57"/>
    </row>
    <row r="14" spans="1:12" ht="12.75" customHeight="1" x14ac:dyDescent="0.25">
      <c r="A14" s="57" t="s">
        <v>98</v>
      </c>
      <c r="B14" s="56"/>
      <c r="C14" s="56"/>
      <c r="D14" s="56"/>
      <c r="E14" s="56"/>
      <c r="F14" s="56">
        <f>F3+F10</f>
        <v>23214.880000000001</v>
      </c>
      <c r="G14" s="56"/>
      <c r="H14" s="56"/>
      <c r="I14" s="56"/>
      <c r="J14" s="57"/>
    </row>
    <row r="15" spans="1:12" ht="12.75" customHeight="1" x14ac:dyDescent="0.25">
      <c r="A15" s="57"/>
      <c r="B15" s="56"/>
      <c r="C15" s="56"/>
      <c r="D15" s="56"/>
      <c r="E15" s="56"/>
      <c r="F15" s="56"/>
      <c r="G15" s="56"/>
      <c r="H15" s="56"/>
      <c r="I15" s="56"/>
      <c r="J15" s="57"/>
    </row>
    <row r="16" spans="1:12" ht="12.75" customHeight="1" x14ac:dyDescent="0.25">
      <c r="A16" s="54" t="s">
        <v>150</v>
      </c>
      <c r="B16" s="55"/>
      <c r="C16" s="56"/>
      <c r="D16" s="56"/>
      <c r="E16" s="56"/>
      <c r="F16" s="56"/>
      <c r="G16" s="56"/>
      <c r="H16" s="56"/>
      <c r="I16" s="56"/>
      <c r="J16" s="57"/>
    </row>
    <row r="17" spans="1:10" ht="12.75" customHeight="1" x14ac:dyDescent="0.25">
      <c r="A17" s="54" t="s">
        <v>173</v>
      </c>
      <c r="B17" s="55"/>
      <c r="C17" s="56"/>
      <c r="D17" s="56"/>
      <c r="E17" s="56"/>
      <c r="F17" s="56"/>
      <c r="G17" s="56"/>
      <c r="H17" s="56"/>
      <c r="I17" s="56"/>
      <c r="J17" s="57"/>
    </row>
    <row r="18" spans="1:10" ht="12.75" customHeight="1" x14ac:dyDescent="0.25">
      <c r="A18" s="58"/>
      <c r="B18" s="59"/>
      <c r="C18" s="59"/>
      <c r="D18" s="59"/>
      <c r="E18" s="59"/>
      <c r="F18" s="59"/>
      <c r="G18" s="59"/>
      <c r="H18" s="59"/>
      <c r="I18" s="59"/>
      <c r="J18" s="58"/>
    </row>
    <row r="19" spans="1:10" ht="12.75" customHeight="1" x14ac:dyDescent="0.25">
      <c r="A19" s="60" t="s">
        <v>16</v>
      </c>
      <c r="B19" s="61" t="s">
        <v>17</v>
      </c>
      <c r="C19" s="61" t="s">
        <v>152</v>
      </c>
      <c r="D19" s="61" t="s">
        <v>102</v>
      </c>
      <c r="E19" s="61" t="s">
        <v>138</v>
      </c>
      <c r="F19" s="61" t="s">
        <v>174</v>
      </c>
      <c r="G19" s="61" t="s">
        <v>105</v>
      </c>
      <c r="H19" s="61"/>
      <c r="I19" s="61" t="s">
        <v>24</v>
      </c>
      <c r="J19" s="62"/>
    </row>
    <row r="20" spans="1:10" ht="12.75" customHeight="1" x14ac:dyDescent="0.25">
      <c r="A20" s="63" t="s">
        <v>107</v>
      </c>
      <c r="B20" s="55"/>
      <c r="C20" s="56"/>
      <c r="D20" s="56">
        <f>E11/4</f>
        <v>396</v>
      </c>
      <c r="E20" s="56">
        <f>E11/4</f>
        <v>396</v>
      </c>
      <c r="F20" s="56">
        <f>E11/4</f>
        <v>396</v>
      </c>
      <c r="G20" s="56">
        <f>E11/4</f>
        <v>396</v>
      </c>
      <c r="H20" s="56">
        <v>0</v>
      </c>
      <c r="I20" s="56">
        <f t="shared" ref="I20:I24" si="0">C20+D20+E20+F20+G20+H20</f>
        <v>1584</v>
      </c>
      <c r="J20" s="64"/>
    </row>
    <row r="21" spans="1:10" ht="12.75" customHeight="1" x14ac:dyDescent="0.25">
      <c r="A21" s="63" t="s">
        <v>175</v>
      </c>
      <c r="B21" s="55"/>
      <c r="C21" s="56">
        <v>1481.48</v>
      </c>
      <c r="D21" s="56">
        <v>1481.48</v>
      </c>
      <c r="E21" s="56">
        <v>692.64</v>
      </c>
      <c r="F21" s="56">
        <v>692.64</v>
      </c>
      <c r="G21" s="56">
        <v>692.64</v>
      </c>
      <c r="H21" s="56">
        <v>0</v>
      </c>
      <c r="I21" s="56">
        <f t="shared" si="0"/>
        <v>5040.88</v>
      </c>
      <c r="J21" s="64"/>
    </row>
    <row r="22" spans="1:10" ht="12.75" customHeight="1" x14ac:dyDescent="0.25">
      <c r="A22" s="63" t="s">
        <v>109</v>
      </c>
      <c r="B22" s="55">
        <v>300</v>
      </c>
      <c r="C22" s="56">
        <v>0</v>
      </c>
      <c r="D22" s="56">
        <v>0</v>
      </c>
      <c r="E22" s="56">
        <v>0</v>
      </c>
      <c r="F22" s="56">
        <v>0</v>
      </c>
      <c r="G22" s="56">
        <v>300</v>
      </c>
      <c r="H22" s="56">
        <v>0</v>
      </c>
      <c r="I22" s="56">
        <f t="shared" si="0"/>
        <v>300</v>
      </c>
      <c r="J22" s="64"/>
    </row>
    <row r="23" spans="1:10" ht="12.75" customHeight="1" x14ac:dyDescent="0.25">
      <c r="A23" s="63" t="s">
        <v>154</v>
      </c>
      <c r="B23" s="55">
        <v>500</v>
      </c>
      <c r="C23" s="55">
        <v>500</v>
      </c>
      <c r="D23" s="55">
        <v>500</v>
      </c>
      <c r="E23" s="55">
        <v>500</v>
      </c>
      <c r="F23" s="55">
        <v>500</v>
      </c>
      <c r="G23" s="55">
        <v>500</v>
      </c>
      <c r="H23" s="56"/>
      <c r="I23" s="56">
        <f t="shared" si="0"/>
        <v>2500</v>
      </c>
      <c r="J23" s="64"/>
    </row>
    <row r="24" spans="1:10" ht="12.75" customHeight="1" x14ac:dyDescent="0.25">
      <c r="A24" s="65"/>
      <c r="B24" s="56"/>
      <c r="C24" s="56"/>
      <c r="D24" s="56"/>
      <c r="E24" s="56"/>
      <c r="F24" s="56"/>
      <c r="G24" s="56"/>
      <c r="H24" s="56"/>
      <c r="I24" s="56">
        <f t="shared" si="0"/>
        <v>0</v>
      </c>
      <c r="J24" s="64"/>
    </row>
    <row r="25" spans="1:10" ht="12.75" customHeight="1" x14ac:dyDescent="0.25">
      <c r="A25" s="63" t="s">
        <v>24</v>
      </c>
      <c r="B25" s="55"/>
      <c r="C25" s="56">
        <f t="shared" ref="C25:H25" si="1">SUM(C20:C24)</f>
        <v>1981.48</v>
      </c>
      <c r="D25" s="56">
        <f t="shared" si="1"/>
        <v>2377.48</v>
      </c>
      <c r="E25" s="56">
        <f t="shared" si="1"/>
        <v>1588.6399999999999</v>
      </c>
      <c r="F25" s="56">
        <f t="shared" si="1"/>
        <v>1588.6399999999999</v>
      </c>
      <c r="G25" s="56">
        <f t="shared" si="1"/>
        <v>1888.6399999999999</v>
      </c>
      <c r="H25" s="56">
        <f t="shared" si="1"/>
        <v>0</v>
      </c>
      <c r="I25" s="56">
        <f>I20+I21+I22+I23+I24</f>
        <v>9424.880000000001</v>
      </c>
      <c r="J25" s="64"/>
    </row>
    <row r="26" spans="1:10" ht="12.75" customHeight="1" x14ac:dyDescent="0.25">
      <c r="A26" s="65"/>
      <c r="B26" s="56"/>
      <c r="C26" s="56"/>
      <c r="D26" s="56"/>
      <c r="E26" s="56"/>
      <c r="F26" s="56"/>
      <c r="G26" s="55" t="s">
        <v>26</v>
      </c>
      <c r="H26" s="55">
        <f>E11-I20</f>
        <v>0</v>
      </c>
      <c r="I26" s="56"/>
      <c r="J26" s="64"/>
    </row>
    <row r="27" spans="1:10" ht="12.75" customHeight="1" x14ac:dyDescent="0.25">
      <c r="A27" s="66"/>
      <c r="B27" s="67"/>
      <c r="C27" s="67"/>
      <c r="D27" s="67"/>
      <c r="E27" s="67"/>
      <c r="F27" s="67"/>
      <c r="G27" s="68" t="s">
        <v>27</v>
      </c>
      <c r="H27" s="68">
        <f>E4-I21-I22-I23-I24</f>
        <v>-1686.5866666666661</v>
      </c>
      <c r="I27" s="67"/>
      <c r="J27" s="69"/>
    </row>
    <row r="28" spans="1:10" ht="12.75" customHeight="1" x14ac:dyDescent="0.25">
      <c r="A28" s="70"/>
      <c r="B28" s="38"/>
      <c r="C28" s="38"/>
      <c r="D28" s="38"/>
      <c r="E28" s="38"/>
      <c r="F28" s="38"/>
      <c r="G28" s="38"/>
      <c r="H28" s="38"/>
      <c r="I28" s="38"/>
      <c r="J28" s="70"/>
    </row>
    <row r="29" spans="1:10" ht="12.75" customHeight="1" x14ac:dyDescent="0.25">
      <c r="A29" s="60" t="s">
        <v>28</v>
      </c>
      <c r="B29" s="61" t="s">
        <v>17</v>
      </c>
      <c r="C29" s="71" t="s">
        <v>155</v>
      </c>
      <c r="D29" s="71" t="s">
        <v>156</v>
      </c>
      <c r="E29" s="71" t="s">
        <v>157</v>
      </c>
      <c r="F29" s="71" t="s">
        <v>158</v>
      </c>
      <c r="G29" s="71" t="s">
        <v>159</v>
      </c>
      <c r="H29" s="71" t="s">
        <v>160</v>
      </c>
      <c r="I29" s="61" t="s">
        <v>24</v>
      </c>
      <c r="J29" s="62"/>
    </row>
    <row r="30" spans="1:10" ht="12.75" customHeight="1" x14ac:dyDescent="0.25">
      <c r="A30" s="63" t="s">
        <v>161</v>
      </c>
      <c r="B30" s="55"/>
      <c r="C30" s="56">
        <f>E12/9*3</f>
        <v>1056</v>
      </c>
      <c r="D30" s="56">
        <f>E12/9*1</f>
        <v>352</v>
      </c>
      <c r="E30" s="56">
        <v>0</v>
      </c>
      <c r="F30" s="56">
        <f>E12/9*2</f>
        <v>704</v>
      </c>
      <c r="G30" s="56">
        <f>E12/9*1</f>
        <v>352</v>
      </c>
      <c r="H30" s="56">
        <f>E12/9*2</f>
        <v>704</v>
      </c>
      <c r="I30" s="56">
        <f t="shared" ref="I30:I33" si="2">C30+D30+E30+F30+G30+H30</f>
        <v>3168</v>
      </c>
      <c r="J30" s="64"/>
    </row>
    <row r="31" spans="1:10" ht="12.75" customHeight="1" x14ac:dyDescent="0.25">
      <c r="A31" s="63"/>
      <c r="B31" s="55"/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f t="shared" si="2"/>
        <v>0</v>
      </c>
      <c r="J31" s="64"/>
    </row>
    <row r="32" spans="1:10" ht="12.75" customHeight="1" x14ac:dyDescent="0.25">
      <c r="A32" s="63" t="s">
        <v>142</v>
      </c>
      <c r="B32" s="55">
        <v>500</v>
      </c>
      <c r="C32" s="56">
        <f>5*B32</f>
        <v>2500</v>
      </c>
      <c r="D32" s="56">
        <v>0</v>
      </c>
      <c r="E32" s="56">
        <v>0</v>
      </c>
      <c r="F32" s="56">
        <v>0</v>
      </c>
      <c r="G32" s="56">
        <v>0</v>
      </c>
      <c r="H32" s="56">
        <v>0</v>
      </c>
      <c r="I32" s="56">
        <f t="shared" si="2"/>
        <v>2500</v>
      </c>
      <c r="J32" s="64"/>
    </row>
    <row r="33" spans="1:10" ht="12.75" customHeight="1" x14ac:dyDescent="0.25">
      <c r="A33" s="63" t="s">
        <v>143</v>
      </c>
      <c r="B33" s="55">
        <v>250</v>
      </c>
      <c r="C33" s="56">
        <f>1*B33</f>
        <v>250</v>
      </c>
      <c r="D33" s="56">
        <v>0</v>
      </c>
      <c r="E33" s="56">
        <v>0</v>
      </c>
      <c r="F33" s="56">
        <v>0</v>
      </c>
      <c r="G33" s="56">
        <v>0</v>
      </c>
      <c r="H33" s="56">
        <v>0</v>
      </c>
      <c r="I33" s="56">
        <f t="shared" si="2"/>
        <v>250</v>
      </c>
      <c r="J33" s="64"/>
    </row>
    <row r="34" spans="1:10" ht="12.75" customHeight="1" x14ac:dyDescent="0.25">
      <c r="A34" s="63" t="s">
        <v>144</v>
      </c>
      <c r="B34" s="55">
        <v>100</v>
      </c>
      <c r="C34" s="56">
        <f>B34*6</f>
        <v>600</v>
      </c>
      <c r="D34" s="56">
        <f>B34*2</f>
        <v>200</v>
      </c>
      <c r="E34" s="56">
        <f>B34*3</f>
        <v>300</v>
      </c>
      <c r="F34" s="56">
        <f>B34*2</f>
        <v>200</v>
      </c>
      <c r="G34" s="56">
        <f>B34*3</f>
        <v>300</v>
      </c>
      <c r="H34" s="56">
        <f>B34*3</f>
        <v>300</v>
      </c>
      <c r="I34" s="56">
        <f>SUM(C34:H34)</f>
        <v>1900</v>
      </c>
      <c r="J34" s="64"/>
    </row>
    <row r="35" spans="1:10" ht="12.75" customHeight="1" x14ac:dyDescent="0.25">
      <c r="A35" s="63"/>
      <c r="B35" s="55">
        <v>0</v>
      </c>
      <c r="C35" s="56">
        <v>0</v>
      </c>
      <c r="D35" s="56">
        <v>0</v>
      </c>
      <c r="E35" s="56">
        <v>0</v>
      </c>
      <c r="F35" s="56">
        <v>0</v>
      </c>
      <c r="G35" s="56">
        <v>0</v>
      </c>
      <c r="H35" s="56">
        <v>0</v>
      </c>
      <c r="I35" s="56">
        <f t="shared" ref="I35:I36" si="3">C35+D35+E35+F35+G35+H35</f>
        <v>0</v>
      </c>
      <c r="J35" s="64"/>
    </row>
    <row r="36" spans="1:10" ht="12.75" customHeight="1" x14ac:dyDescent="0.25">
      <c r="A36" s="63" t="s">
        <v>146</v>
      </c>
      <c r="B36" s="55">
        <v>500</v>
      </c>
      <c r="C36" s="56">
        <v>0</v>
      </c>
      <c r="D36" s="56">
        <v>0</v>
      </c>
      <c r="E36" s="56">
        <v>0</v>
      </c>
      <c r="F36" s="56">
        <f>B36*2</f>
        <v>1000</v>
      </c>
      <c r="G36" s="56">
        <f>B36*3</f>
        <v>1500</v>
      </c>
      <c r="H36" s="56">
        <f>B36*3</f>
        <v>1500</v>
      </c>
      <c r="I36" s="56">
        <f t="shared" si="3"/>
        <v>4000</v>
      </c>
      <c r="J36" s="64"/>
    </row>
    <row r="37" spans="1:10" ht="12.75" customHeight="1" x14ac:dyDescent="0.25">
      <c r="A37" s="63" t="s">
        <v>147</v>
      </c>
      <c r="B37" s="55">
        <v>200</v>
      </c>
      <c r="C37" s="56">
        <v>0</v>
      </c>
      <c r="D37" s="56">
        <v>0</v>
      </c>
      <c r="E37" s="56">
        <f>B37*3</f>
        <v>600</v>
      </c>
      <c r="F37" s="56">
        <v>0</v>
      </c>
      <c r="G37" s="56">
        <v>0</v>
      </c>
      <c r="H37" s="56">
        <v>0</v>
      </c>
      <c r="I37" s="56">
        <f>E37</f>
        <v>600</v>
      </c>
      <c r="J37" s="64"/>
    </row>
    <row r="38" spans="1:10" ht="12.75" customHeight="1" x14ac:dyDescent="0.25">
      <c r="A38" s="63"/>
      <c r="B38" s="55"/>
      <c r="C38" s="56">
        <v>0</v>
      </c>
      <c r="D38" s="56">
        <v>0</v>
      </c>
      <c r="E38" s="56">
        <v>0</v>
      </c>
      <c r="F38" s="56">
        <v>0</v>
      </c>
      <c r="G38" s="56">
        <v>0</v>
      </c>
      <c r="H38" s="56">
        <v>0</v>
      </c>
      <c r="I38" s="56">
        <f>C38+D38+E38+F38+G38+H38</f>
        <v>0</v>
      </c>
      <c r="J38" s="64"/>
    </row>
    <row r="39" spans="1:10" ht="12.75" customHeight="1" x14ac:dyDescent="0.25">
      <c r="A39" s="63"/>
      <c r="B39" s="55"/>
      <c r="C39" s="56"/>
      <c r="D39" s="56"/>
      <c r="E39" s="56">
        <f>B39*4</f>
        <v>0</v>
      </c>
      <c r="F39" s="56"/>
      <c r="G39" s="56"/>
      <c r="H39" s="56"/>
      <c r="I39" s="56">
        <f>E39</f>
        <v>0</v>
      </c>
      <c r="J39" s="64"/>
    </row>
    <row r="40" spans="1:10" ht="12.75" customHeight="1" x14ac:dyDescent="0.25">
      <c r="A40" s="63" t="s">
        <v>24</v>
      </c>
      <c r="B40" s="55"/>
      <c r="C40" s="56">
        <f t="shared" ref="C40:H40" si="4">SUM(C30:C39)</f>
        <v>4406</v>
      </c>
      <c r="D40" s="56">
        <f t="shared" si="4"/>
        <v>552</v>
      </c>
      <c r="E40" s="56">
        <f t="shared" si="4"/>
        <v>900</v>
      </c>
      <c r="F40" s="56">
        <f t="shared" si="4"/>
        <v>1904</v>
      </c>
      <c r="G40" s="56">
        <f t="shared" si="4"/>
        <v>2152</v>
      </c>
      <c r="H40" s="56">
        <f t="shared" si="4"/>
        <v>2504</v>
      </c>
      <c r="I40" s="56">
        <f>I30+I31+I32+I33+I34+I35+I36+I37+I38+I39</f>
        <v>12418</v>
      </c>
      <c r="J40" s="64"/>
    </row>
    <row r="41" spans="1:10" ht="12.75" customHeight="1" x14ac:dyDescent="0.25">
      <c r="A41" s="65"/>
      <c r="B41" s="56"/>
      <c r="C41" s="56"/>
      <c r="D41" s="56"/>
      <c r="E41" s="56"/>
      <c r="F41" s="56"/>
      <c r="G41" s="55" t="s">
        <v>26</v>
      </c>
      <c r="H41" s="55">
        <f>E12-I30</f>
        <v>0</v>
      </c>
      <c r="I41" s="56"/>
      <c r="J41" s="64"/>
    </row>
    <row r="42" spans="1:10" ht="12.75" customHeight="1" x14ac:dyDescent="0.25">
      <c r="A42" s="66"/>
      <c r="B42" s="67"/>
      <c r="C42" s="67"/>
      <c r="D42" s="67"/>
      <c r="E42" s="67"/>
      <c r="F42" s="67"/>
      <c r="G42" s="68" t="s">
        <v>27</v>
      </c>
      <c r="H42" s="68">
        <f>E5-I31-I32-I33-I34-I35-I36-I37-I38-I39</f>
        <v>3058.586666666668</v>
      </c>
      <c r="I42" s="67" t="s">
        <v>42</v>
      </c>
      <c r="J42" s="72"/>
    </row>
    <row r="43" spans="1:10" ht="12.75" customHeight="1" x14ac:dyDescent="0.25">
      <c r="A43" s="36" t="s">
        <v>163</v>
      </c>
      <c r="B43" s="38"/>
      <c r="C43" s="70">
        <f>(C32+C33+C34)/6</f>
        <v>558.33333333333337</v>
      </c>
      <c r="D43" s="38">
        <f>D34/2</f>
        <v>100</v>
      </c>
      <c r="E43" s="38">
        <f>(E34+E37)/3</f>
        <v>300</v>
      </c>
      <c r="F43" s="38">
        <f>(F34+F36)/2</f>
        <v>600</v>
      </c>
      <c r="G43" s="38">
        <f t="shared" ref="G43:H43" si="5">(G34+G36)/3</f>
        <v>600</v>
      </c>
      <c r="H43" s="38">
        <f t="shared" si="5"/>
        <v>600</v>
      </c>
      <c r="I43" s="38"/>
    </row>
    <row r="44" spans="1:10" ht="12.75" customHeight="1" x14ac:dyDescent="0.25">
      <c r="B44" s="38"/>
      <c r="C44" s="38"/>
      <c r="D44" s="38"/>
      <c r="E44" s="38"/>
      <c r="F44" s="38"/>
      <c r="G44" s="38"/>
      <c r="H44" s="38"/>
      <c r="I44" s="38"/>
    </row>
    <row r="45" spans="1:10" ht="12.75" customHeight="1" x14ac:dyDescent="0.25">
      <c r="B45" s="38"/>
      <c r="C45" s="38"/>
      <c r="D45" s="38"/>
      <c r="E45" s="38"/>
      <c r="F45" s="38"/>
      <c r="G45" s="38"/>
      <c r="H45" s="38"/>
      <c r="I45" s="38"/>
    </row>
    <row r="46" spans="1:10" ht="12.75" customHeight="1" x14ac:dyDescent="0.25">
      <c r="B46" s="38"/>
      <c r="C46" s="38"/>
      <c r="D46" s="38"/>
      <c r="E46" s="38"/>
      <c r="F46" s="38"/>
      <c r="G46" s="38"/>
      <c r="H46" s="38"/>
      <c r="I46" s="38"/>
    </row>
    <row r="47" spans="1:10" ht="12.75" customHeight="1" x14ac:dyDescent="0.25">
      <c r="B47" s="38"/>
      <c r="C47" s="38"/>
      <c r="D47" s="38"/>
      <c r="E47" s="38"/>
      <c r="F47" s="38"/>
      <c r="G47" s="38"/>
      <c r="H47" s="38"/>
      <c r="I47" s="38"/>
    </row>
    <row r="48" spans="1:10" ht="12.75" customHeight="1" x14ac:dyDescent="0.25">
      <c r="B48" s="38"/>
      <c r="C48" s="38"/>
      <c r="D48" s="38"/>
      <c r="E48" s="38"/>
      <c r="F48" s="38"/>
      <c r="G48" s="38"/>
      <c r="H48" s="38"/>
      <c r="I48" s="38"/>
    </row>
    <row r="49" spans="2:9" ht="12.75" customHeight="1" x14ac:dyDescent="0.25">
      <c r="B49" s="38"/>
      <c r="C49" s="38"/>
      <c r="D49" s="38"/>
      <c r="E49" s="38"/>
      <c r="F49" s="38"/>
      <c r="G49" s="38"/>
      <c r="H49" s="38"/>
      <c r="I49" s="38"/>
    </row>
    <row r="50" spans="2:9" ht="12.75" customHeight="1" x14ac:dyDescent="0.25">
      <c r="B50" s="38"/>
      <c r="C50" s="38"/>
      <c r="D50" s="38"/>
      <c r="E50" s="38"/>
      <c r="F50" s="38"/>
      <c r="G50" s="38"/>
      <c r="H50" s="38"/>
      <c r="I50" s="38"/>
    </row>
    <row r="51" spans="2:9" ht="12.75" customHeight="1" x14ac:dyDescent="0.25">
      <c r="B51" s="38"/>
      <c r="C51" s="38"/>
      <c r="D51" s="38"/>
      <c r="E51" s="38"/>
      <c r="F51" s="38"/>
      <c r="G51" s="38"/>
      <c r="H51" s="38"/>
      <c r="I51" s="38"/>
    </row>
    <row r="52" spans="2:9" ht="12.75" customHeight="1" x14ac:dyDescent="0.25">
      <c r="B52" s="38"/>
      <c r="C52" s="38"/>
      <c r="D52" s="38"/>
      <c r="E52" s="38"/>
      <c r="F52" s="38"/>
      <c r="G52" s="38"/>
      <c r="H52" s="38"/>
      <c r="I52" s="38"/>
    </row>
    <row r="53" spans="2:9" ht="12.75" customHeight="1" x14ac:dyDescent="0.25">
      <c r="B53" s="38"/>
      <c r="C53" s="38"/>
      <c r="D53" s="38"/>
      <c r="E53" s="38"/>
      <c r="F53" s="38"/>
      <c r="G53" s="38"/>
      <c r="H53" s="38"/>
      <c r="I53" s="38"/>
    </row>
    <row r="54" spans="2:9" ht="12.75" customHeight="1" x14ac:dyDescent="0.25">
      <c r="B54" s="38"/>
      <c r="C54" s="38"/>
      <c r="D54" s="38"/>
      <c r="E54" s="38"/>
      <c r="F54" s="38"/>
      <c r="G54" s="38"/>
      <c r="H54" s="38"/>
      <c r="I54" s="38"/>
    </row>
    <row r="55" spans="2:9" ht="12.75" customHeight="1" x14ac:dyDescent="0.25">
      <c r="B55" s="38"/>
      <c r="C55" s="38"/>
      <c r="D55" s="38"/>
      <c r="E55" s="38"/>
      <c r="F55" s="38"/>
      <c r="G55" s="38"/>
      <c r="H55" s="38"/>
      <c r="I55" s="38"/>
    </row>
    <row r="56" spans="2:9" ht="12.75" customHeight="1" x14ac:dyDescent="0.25">
      <c r="B56" s="38"/>
      <c r="C56" s="38"/>
      <c r="D56" s="38"/>
      <c r="E56" s="38"/>
      <c r="F56" s="38"/>
      <c r="G56" s="38"/>
      <c r="H56" s="38"/>
      <c r="I56" s="38"/>
    </row>
    <row r="57" spans="2:9" ht="12.75" customHeight="1" x14ac:dyDescent="0.25">
      <c r="B57" s="38"/>
      <c r="C57" s="38"/>
      <c r="D57" s="38"/>
      <c r="E57" s="38"/>
      <c r="F57" s="38"/>
      <c r="G57" s="38"/>
      <c r="H57" s="38"/>
      <c r="I57" s="38"/>
    </row>
    <row r="58" spans="2:9" ht="12.75" customHeight="1" x14ac:dyDescent="0.25">
      <c r="B58" s="38"/>
      <c r="C58" s="38"/>
      <c r="D58" s="38"/>
      <c r="E58" s="38"/>
      <c r="F58" s="38"/>
      <c r="G58" s="38"/>
      <c r="H58" s="38"/>
      <c r="I58" s="38"/>
    </row>
    <row r="59" spans="2:9" ht="12.75" customHeight="1" x14ac:dyDescent="0.25">
      <c r="B59" s="38"/>
      <c r="C59" s="38"/>
      <c r="D59" s="38"/>
      <c r="E59" s="38"/>
      <c r="F59" s="38"/>
      <c r="G59" s="38"/>
      <c r="H59" s="38"/>
      <c r="I59" s="38"/>
    </row>
    <row r="60" spans="2:9" ht="12.75" customHeight="1" x14ac:dyDescent="0.25">
      <c r="B60" s="38"/>
      <c r="C60" s="38"/>
      <c r="D60" s="38"/>
      <c r="E60" s="38"/>
      <c r="F60" s="38"/>
      <c r="G60" s="38"/>
      <c r="H60" s="38"/>
      <c r="I60" s="38"/>
    </row>
    <row r="61" spans="2:9" ht="12.75" customHeight="1" x14ac:dyDescent="0.25">
      <c r="B61" s="38"/>
      <c r="C61" s="38"/>
      <c r="D61" s="38"/>
      <c r="E61" s="38"/>
      <c r="F61" s="38"/>
      <c r="G61" s="38"/>
      <c r="H61" s="38"/>
      <c r="I61" s="38"/>
    </row>
    <row r="62" spans="2:9" ht="12.75" customHeight="1" x14ac:dyDescent="0.25">
      <c r="B62" s="38"/>
      <c r="C62" s="38"/>
      <c r="D62" s="38"/>
      <c r="E62" s="38"/>
      <c r="F62" s="38"/>
      <c r="G62" s="38"/>
      <c r="H62" s="38"/>
      <c r="I62" s="38"/>
    </row>
    <row r="63" spans="2:9" ht="12.75" customHeight="1" x14ac:dyDescent="0.25">
      <c r="B63" s="38"/>
      <c r="C63" s="38"/>
      <c r="D63" s="38"/>
      <c r="E63" s="38"/>
      <c r="F63" s="38"/>
      <c r="G63" s="38"/>
      <c r="H63" s="38"/>
      <c r="I63" s="38"/>
    </row>
    <row r="64" spans="2:9" ht="12.75" customHeight="1" x14ac:dyDescent="0.25">
      <c r="B64" s="38"/>
      <c r="C64" s="38"/>
      <c r="D64" s="38"/>
      <c r="E64" s="38"/>
      <c r="F64" s="38"/>
      <c r="G64" s="38"/>
      <c r="H64" s="38"/>
      <c r="I64" s="38"/>
    </row>
    <row r="65" spans="2:9" ht="12.75" customHeight="1" x14ac:dyDescent="0.25">
      <c r="B65" s="38"/>
      <c r="C65" s="38"/>
      <c r="D65" s="38"/>
      <c r="E65" s="38"/>
      <c r="F65" s="38"/>
      <c r="G65" s="38"/>
      <c r="H65" s="38"/>
      <c r="I65" s="38"/>
    </row>
    <row r="66" spans="2:9" ht="12.75" customHeight="1" x14ac:dyDescent="0.25">
      <c r="B66" s="38"/>
      <c r="C66" s="38"/>
      <c r="D66" s="38"/>
      <c r="E66" s="38"/>
      <c r="F66" s="38"/>
      <c r="G66" s="38"/>
      <c r="H66" s="38"/>
      <c r="I66" s="38"/>
    </row>
    <row r="67" spans="2:9" ht="12.75" customHeight="1" x14ac:dyDescent="0.25">
      <c r="B67" s="38"/>
      <c r="C67" s="38"/>
      <c r="D67" s="38"/>
      <c r="E67" s="38"/>
      <c r="F67" s="38"/>
      <c r="G67" s="38"/>
      <c r="H67" s="38"/>
      <c r="I67" s="38"/>
    </row>
    <row r="68" spans="2:9" ht="12.75" customHeight="1" x14ac:dyDescent="0.25">
      <c r="B68" s="38"/>
      <c r="C68" s="38"/>
      <c r="D68" s="38"/>
      <c r="E68" s="38"/>
      <c r="F68" s="38"/>
      <c r="G68" s="38"/>
      <c r="H68" s="38"/>
      <c r="I68" s="38"/>
    </row>
    <row r="69" spans="2:9" ht="12.75" customHeight="1" x14ac:dyDescent="0.25">
      <c r="B69" s="38"/>
      <c r="C69" s="38"/>
      <c r="D69" s="38"/>
      <c r="E69" s="38"/>
      <c r="F69" s="38"/>
      <c r="G69" s="38"/>
      <c r="H69" s="38"/>
      <c r="I69" s="38"/>
    </row>
    <row r="70" spans="2:9" ht="12.75" customHeight="1" x14ac:dyDescent="0.25">
      <c r="B70" s="38"/>
      <c r="C70" s="38"/>
      <c r="D70" s="38"/>
      <c r="E70" s="38"/>
      <c r="F70" s="38"/>
      <c r="G70" s="38"/>
      <c r="H70" s="38"/>
      <c r="I70" s="38"/>
    </row>
    <row r="71" spans="2:9" ht="12.75" customHeight="1" x14ac:dyDescent="0.25">
      <c r="B71" s="38"/>
      <c r="C71" s="38"/>
      <c r="D71" s="38"/>
      <c r="E71" s="38"/>
      <c r="F71" s="38"/>
      <c r="G71" s="38"/>
      <c r="H71" s="38"/>
      <c r="I71" s="38"/>
    </row>
    <row r="72" spans="2:9" ht="12.75" customHeight="1" x14ac:dyDescent="0.25">
      <c r="B72" s="38"/>
      <c r="C72" s="38"/>
      <c r="D72" s="38"/>
      <c r="E72" s="38"/>
      <c r="F72" s="38"/>
      <c r="G72" s="38"/>
      <c r="H72" s="38"/>
      <c r="I72" s="38"/>
    </row>
    <row r="73" spans="2:9" ht="12.75" customHeight="1" x14ac:dyDescent="0.25">
      <c r="B73" s="38"/>
      <c r="C73" s="38"/>
      <c r="D73" s="38"/>
      <c r="E73" s="38"/>
      <c r="F73" s="38"/>
      <c r="G73" s="38"/>
      <c r="H73" s="38"/>
      <c r="I73" s="38"/>
    </row>
    <row r="74" spans="2:9" ht="12.75" customHeight="1" x14ac:dyDescent="0.25">
      <c r="B74" s="38"/>
      <c r="C74" s="38"/>
      <c r="D74" s="38"/>
      <c r="E74" s="38"/>
      <c r="F74" s="38"/>
      <c r="G74" s="38"/>
      <c r="H74" s="38"/>
      <c r="I74" s="38"/>
    </row>
    <row r="75" spans="2:9" ht="12.75" customHeight="1" x14ac:dyDescent="0.25">
      <c r="B75" s="38"/>
      <c r="C75" s="38"/>
      <c r="D75" s="38"/>
      <c r="E75" s="38"/>
      <c r="F75" s="38"/>
      <c r="G75" s="38"/>
      <c r="H75" s="38"/>
      <c r="I75" s="38"/>
    </row>
    <row r="76" spans="2:9" ht="12.75" customHeight="1" x14ac:dyDescent="0.25">
      <c r="B76" s="38"/>
      <c r="C76" s="38"/>
      <c r="D76" s="38"/>
      <c r="E76" s="38"/>
      <c r="F76" s="38"/>
      <c r="G76" s="38"/>
      <c r="H76" s="38"/>
      <c r="I76" s="38"/>
    </row>
    <row r="77" spans="2:9" ht="12.75" customHeight="1" x14ac:dyDescent="0.25">
      <c r="B77" s="38"/>
      <c r="C77" s="38"/>
      <c r="D77" s="38"/>
      <c r="E77" s="38"/>
      <c r="F77" s="38"/>
      <c r="G77" s="38"/>
      <c r="H77" s="38"/>
      <c r="I77" s="38"/>
    </row>
    <row r="78" spans="2:9" ht="12.75" customHeight="1" x14ac:dyDescent="0.25">
      <c r="B78" s="38"/>
      <c r="C78" s="38"/>
      <c r="D78" s="38"/>
      <c r="E78" s="38"/>
      <c r="F78" s="38"/>
      <c r="G78" s="38"/>
      <c r="H78" s="38"/>
      <c r="I78" s="38"/>
    </row>
    <row r="79" spans="2:9" ht="12.75" customHeight="1" x14ac:dyDescent="0.25">
      <c r="B79" s="38"/>
      <c r="C79" s="38"/>
      <c r="D79" s="38"/>
      <c r="E79" s="38"/>
      <c r="F79" s="38"/>
      <c r="G79" s="38"/>
      <c r="H79" s="38"/>
      <c r="I79" s="38"/>
    </row>
    <row r="80" spans="2:9" ht="12.75" customHeight="1" x14ac:dyDescent="0.25">
      <c r="B80" s="38"/>
      <c r="C80" s="38"/>
      <c r="D80" s="38"/>
      <c r="E80" s="38"/>
      <c r="F80" s="38"/>
      <c r="G80" s="38"/>
      <c r="H80" s="38"/>
      <c r="I80" s="38"/>
    </row>
    <row r="81" spans="2:9" ht="12.75" customHeight="1" x14ac:dyDescent="0.25">
      <c r="B81" s="38"/>
      <c r="C81" s="38"/>
      <c r="D81" s="38"/>
      <c r="E81" s="38"/>
      <c r="F81" s="38"/>
      <c r="G81" s="38"/>
      <c r="H81" s="38"/>
      <c r="I81" s="38"/>
    </row>
    <row r="82" spans="2:9" ht="12.75" customHeight="1" x14ac:dyDescent="0.25">
      <c r="B82" s="38"/>
      <c r="C82" s="38"/>
      <c r="D82" s="38"/>
      <c r="E82" s="38"/>
      <c r="F82" s="38"/>
      <c r="G82" s="38"/>
      <c r="H82" s="38"/>
      <c r="I82" s="38"/>
    </row>
    <row r="83" spans="2:9" ht="12.75" customHeight="1" x14ac:dyDescent="0.25">
      <c r="B83" s="38"/>
      <c r="C83" s="38"/>
      <c r="D83" s="38"/>
      <c r="E83" s="38"/>
      <c r="F83" s="38"/>
      <c r="G83" s="38"/>
      <c r="H83" s="38"/>
      <c r="I83" s="38"/>
    </row>
    <row r="84" spans="2:9" ht="12.75" customHeight="1" x14ac:dyDescent="0.25">
      <c r="B84" s="38"/>
      <c r="C84" s="38"/>
      <c r="D84" s="38"/>
      <c r="E84" s="38"/>
      <c r="F84" s="38"/>
      <c r="G84" s="38"/>
      <c r="H84" s="38"/>
      <c r="I84" s="38"/>
    </row>
    <row r="85" spans="2:9" ht="12.75" customHeight="1" x14ac:dyDescent="0.25">
      <c r="B85" s="38"/>
      <c r="C85" s="38"/>
      <c r="D85" s="38"/>
      <c r="E85" s="38"/>
      <c r="F85" s="38"/>
      <c r="G85" s="38"/>
      <c r="H85" s="38"/>
      <c r="I85" s="38"/>
    </row>
    <row r="86" spans="2:9" ht="12.75" customHeight="1" x14ac:dyDescent="0.25">
      <c r="B86" s="38"/>
      <c r="C86" s="38"/>
      <c r="D86" s="38"/>
      <c r="E86" s="38"/>
      <c r="F86" s="38"/>
      <c r="G86" s="38"/>
      <c r="H86" s="38"/>
      <c r="I86" s="38"/>
    </row>
    <row r="87" spans="2:9" ht="12.75" customHeight="1" x14ac:dyDescent="0.25">
      <c r="B87" s="38"/>
      <c r="C87" s="38"/>
      <c r="D87" s="38"/>
      <c r="E87" s="38"/>
      <c r="F87" s="38"/>
      <c r="G87" s="38"/>
      <c r="H87" s="38"/>
      <c r="I87" s="38"/>
    </row>
    <row r="88" spans="2:9" ht="12.75" customHeight="1" x14ac:dyDescent="0.25">
      <c r="B88" s="38"/>
      <c r="C88" s="38"/>
      <c r="D88" s="38"/>
      <c r="E88" s="38"/>
      <c r="F88" s="38"/>
      <c r="G88" s="38"/>
      <c r="H88" s="38"/>
      <c r="I88" s="38"/>
    </row>
    <row r="89" spans="2:9" ht="12.75" customHeight="1" x14ac:dyDescent="0.25">
      <c r="B89" s="38"/>
      <c r="C89" s="38"/>
      <c r="D89" s="38"/>
      <c r="E89" s="38"/>
      <c r="F89" s="38"/>
      <c r="G89" s="38"/>
      <c r="H89" s="38"/>
      <c r="I89" s="38"/>
    </row>
    <row r="90" spans="2:9" ht="12.75" customHeight="1" x14ac:dyDescent="0.25">
      <c r="B90" s="38"/>
      <c r="C90" s="38"/>
      <c r="D90" s="38"/>
      <c r="E90" s="38"/>
      <c r="F90" s="38"/>
      <c r="G90" s="38"/>
      <c r="H90" s="38"/>
      <c r="I90" s="38"/>
    </row>
    <row r="91" spans="2:9" ht="12.75" customHeight="1" x14ac:dyDescent="0.25">
      <c r="B91" s="38"/>
      <c r="C91" s="38"/>
      <c r="D91" s="38"/>
      <c r="E91" s="38"/>
      <c r="F91" s="38"/>
      <c r="G91" s="38"/>
      <c r="H91" s="38"/>
      <c r="I91" s="38"/>
    </row>
    <row r="92" spans="2:9" ht="12.75" customHeight="1" x14ac:dyDescent="0.25">
      <c r="B92" s="38"/>
      <c r="C92" s="38"/>
      <c r="D92" s="38"/>
      <c r="E92" s="38"/>
      <c r="F92" s="38"/>
      <c r="G92" s="38"/>
      <c r="H92" s="38"/>
      <c r="I92" s="38"/>
    </row>
    <row r="93" spans="2:9" ht="12.75" customHeight="1" x14ac:dyDescent="0.25">
      <c r="B93" s="38"/>
      <c r="C93" s="38"/>
      <c r="D93" s="38"/>
      <c r="E93" s="38"/>
      <c r="F93" s="38"/>
      <c r="G93" s="38"/>
      <c r="H93" s="38"/>
      <c r="I93" s="38"/>
    </row>
    <row r="94" spans="2:9" ht="12.75" customHeight="1" x14ac:dyDescent="0.25">
      <c r="B94" s="38"/>
      <c r="C94" s="38"/>
      <c r="D94" s="38"/>
      <c r="E94" s="38"/>
      <c r="F94" s="38"/>
      <c r="G94" s="38"/>
      <c r="H94" s="38"/>
      <c r="I94" s="38"/>
    </row>
    <row r="95" spans="2:9" ht="12.75" customHeight="1" x14ac:dyDescent="0.25">
      <c r="B95" s="38"/>
      <c r="C95" s="38"/>
      <c r="D95" s="38"/>
      <c r="E95" s="38"/>
      <c r="F95" s="38"/>
      <c r="G95" s="38"/>
      <c r="H95" s="38"/>
      <c r="I95" s="38"/>
    </row>
    <row r="96" spans="2:9" ht="12.75" customHeight="1" x14ac:dyDescent="0.25">
      <c r="B96" s="38"/>
      <c r="C96" s="38"/>
      <c r="D96" s="38"/>
      <c r="E96" s="38"/>
      <c r="F96" s="38"/>
      <c r="G96" s="38"/>
      <c r="H96" s="38"/>
      <c r="I96" s="38"/>
    </row>
    <row r="97" spans="2:9" ht="12.75" customHeight="1" x14ac:dyDescent="0.25">
      <c r="B97" s="38"/>
      <c r="C97" s="38"/>
      <c r="D97" s="38"/>
      <c r="E97" s="38"/>
      <c r="F97" s="38"/>
      <c r="G97" s="38"/>
      <c r="H97" s="38"/>
      <c r="I97" s="38"/>
    </row>
    <row r="98" spans="2:9" ht="12.75" customHeight="1" x14ac:dyDescent="0.25">
      <c r="B98" s="38"/>
      <c r="C98" s="38"/>
      <c r="D98" s="38"/>
      <c r="E98" s="38"/>
      <c r="F98" s="38"/>
      <c r="G98" s="38"/>
      <c r="H98" s="38"/>
      <c r="I98" s="38"/>
    </row>
    <row r="99" spans="2:9" ht="12.75" customHeight="1" x14ac:dyDescent="0.25">
      <c r="B99" s="38"/>
      <c r="C99" s="38"/>
      <c r="D99" s="38"/>
      <c r="E99" s="38"/>
      <c r="F99" s="38"/>
      <c r="G99" s="38"/>
      <c r="H99" s="38"/>
      <c r="I99" s="38"/>
    </row>
    <row r="100" spans="2:9" ht="12.75" customHeight="1" x14ac:dyDescent="0.25">
      <c r="B100" s="38"/>
      <c r="C100" s="38"/>
      <c r="D100" s="38"/>
      <c r="E100" s="38"/>
      <c r="F100" s="38"/>
      <c r="G100" s="38"/>
      <c r="H100" s="38"/>
      <c r="I100" s="38"/>
    </row>
    <row r="101" spans="2:9" ht="12.75" customHeight="1" x14ac:dyDescent="0.25">
      <c r="B101" s="38"/>
      <c r="C101" s="38"/>
      <c r="D101" s="38"/>
      <c r="E101" s="38"/>
      <c r="F101" s="38"/>
      <c r="G101" s="38"/>
      <c r="H101" s="38"/>
      <c r="I101" s="38"/>
    </row>
    <row r="102" spans="2:9" ht="12.75" customHeight="1" x14ac:dyDescent="0.25">
      <c r="B102" s="38"/>
      <c r="C102" s="38"/>
      <c r="D102" s="38"/>
      <c r="E102" s="38"/>
      <c r="F102" s="38"/>
      <c r="G102" s="38"/>
      <c r="H102" s="38"/>
      <c r="I102" s="38"/>
    </row>
    <row r="103" spans="2:9" ht="12.75" customHeight="1" x14ac:dyDescent="0.25">
      <c r="B103" s="38"/>
      <c r="C103" s="38"/>
      <c r="D103" s="38"/>
      <c r="E103" s="38"/>
      <c r="F103" s="38"/>
      <c r="G103" s="38"/>
      <c r="H103" s="38"/>
      <c r="I103" s="38"/>
    </row>
    <row r="104" spans="2:9" ht="12.75" customHeight="1" x14ac:dyDescent="0.25">
      <c r="B104" s="38"/>
      <c r="C104" s="38"/>
      <c r="D104" s="38"/>
      <c r="E104" s="38"/>
      <c r="F104" s="38"/>
      <c r="G104" s="38"/>
      <c r="H104" s="38"/>
      <c r="I104" s="38"/>
    </row>
    <row r="105" spans="2:9" ht="12.75" customHeight="1" x14ac:dyDescent="0.25">
      <c r="B105" s="38"/>
      <c r="C105" s="38"/>
      <c r="D105" s="38"/>
      <c r="E105" s="38"/>
      <c r="F105" s="38"/>
      <c r="G105" s="38"/>
      <c r="H105" s="38"/>
      <c r="I105" s="38"/>
    </row>
    <row r="106" spans="2:9" ht="12.75" customHeight="1" x14ac:dyDescent="0.25">
      <c r="B106" s="38"/>
      <c r="C106" s="38"/>
      <c r="D106" s="38"/>
      <c r="E106" s="38"/>
      <c r="F106" s="38"/>
      <c r="G106" s="38"/>
      <c r="H106" s="38"/>
      <c r="I106" s="38"/>
    </row>
    <row r="107" spans="2:9" ht="12.75" customHeight="1" x14ac:dyDescent="0.25">
      <c r="B107" s="38"/>
      <c r="C107" s="38"/>
      <c r="D107" s="38"/>
      <c r="E107" s="38"/>
      <c r="F107" s="38"/>
      <c r="G107" s="38"/>
      <c r="H107" s="38"/>
      <c r="I107" s="38"/>
    </row>
    <row r="108" spans="2:9" ht="12.75" customHeight="1" x14ac:dyDescent="0.25">
      <c r="B108" s="38"/>
      <c r="C108" s="38"/>
      <c r="D108" s="38"/>
      <c r="E108" s="38"/>
      <c r="F108" s="38"/>
      <c r="G108" s="38"/>
      <c r="H108" s="38"/>
      <c r="I108" s="38"/>
    </row>
    <row r="109" spans="2:9" ht="12.75" customHeight="1" x14ac:dyDescent="0.25">
      <c r="B109" s="38"/>
      <c r="C109" s="38"/>
      <c r="D109" s="38"/>
      <c r="E109" s="38"/>
      <c r="F109" s="38"/>
      <c r="G109" s="38"/>
      <c r="H109" s="38"/>
      <c r="I109" s="38"/>
    </row>
    <row r="110" spans="2:9" ht="12.75" customHeight="1" x14ac:dyDescent="0.25">
      <c r="B110" s="38"/>
      <c r="C110" s="38"/>
      <c r="D110" s="38"/>
      <c r="E110" s="38"/>
      <c r="F110" s="38"/>
      <c r="G110" s="38"/>
      <c r="H110" s="38"/>
      <c r="I110" s="38"/>
    </row>
    <row r="111" spans="2:9" ht="12.75" customHeight="1" x14ac:dyDescent="0.25">
      <c r="B111" s="38"/>
      <c r="C111" s="38"/>
      <c r="D111" s="38"/>
      <c r="E111" s="38"/>
      <c r="F111" s="38"/>
      <c r="G111" s="38"/>
      <c r="H111" s="38"/>
      <c r="I111" s="38"/>
    </row>
    <row r="112" spans="2:9" ht="12.75" customHeight="1" x14ac:dyDescent="0.25">
      <c r="B112" s="38"/>
      <c r="C112" s="38"/>
      <c r="D112" s="38"/>
      <c r="E112" s="38"/>
      <c r="F112" s="38"/>
      <c r="G112" s="38"/>
      <c r="H112" s="38"/>
      <c r="I112" s="38"/>
    </row>
    <row r="113" spans="2:9" ht="12.75" customHeight="1" x14ac:dyDescent="0.25">
      <c r="B113" s="38"/>
      <c r="C113" s="38"/>
      <c r="D113" s="38"/>
      <c r="E113" s="38"/>
      <c r="F113" s="38"/>
      <c r="G113" s="38"/>
      <c r="H113" s="38"/>
      <c r="I113" s="38"/>
    </row>
    <row r="114" spans="2:9" ht="12.75" customHeight="1" x14ac:dyDescent="0.25">
      <c r="B114" s="38"/>
      <c r="C114" s="38"/>
      <c r="D114" s="38"/>
      <c r="E114" s="38"/>
      <c r="F114" s="38"/>
      <c r="G114" s="38"/>
      <c r="H114" s="38"/>
      <c r="I114" s="38"/>
    </row>
    <row r="115" spans="2:9" ht="12.75" customHeight="1" x14ac:dyDescent="0.25">
      <c r="B115" s="38"/>
      <c r="C115" s="38"/>
      <c r="D115" s="38"/>
      <c r="E115" s="38"/>
      <c r="F115" s="38"/>
      <c r="G115" s="38"/>
      <c r="H115" s="38"/>
      <c r="I115" s="38"/>
    </row>
    <row r="116" spans="2:9" ht="12.75" customHeight="1" x14ac:dyDescent="0.25">
      <c r="B116" s="38"/>
      <c r="C116" s="38"/>
      <c r="D116" s="38"/>
      <c r="E116" s="38"/>
      <c r="F116" s="38"/>
      <c r="G116" s="38"/>
      <c r="H116" s="38"/>
      <c r="I116" s="38"/>
    </row>
    <row r="117" spans="2:9" ht="12.75" customHeight="1" x14ac:dyDescent="0.25">
      <c r="B117" s="38"/>
      <c r="C117" s="38"/>
      <c r="D117" s="38"/>
      <c r="E117" s="38"/>
      <c r="F117" s="38"/>
      <c r="G117" s="38"/>
      <c r="H117" s="38"/>
      <c r="I117" s="38"/>
    </row>
    <row r="118" spans="2:9" ht="12.75" customHeight="1" x14ac:dyDescent="0.25">
      <c r="B118" s="38"/>
      <c r="C118" s="38"/>
      <c r="D118" s="38"/>
      <c r="E118" s="38"/>
      <c r="F118" s="38"/>
      <c r="G118" s="38"/>
      <c r="H118" s="38"/>
      <c r="I118" s="38"/>
    </row>
    <row r="119" spans="2:9" ht="12.75" customHeight="1" x14ac:dyDescent="0.25">
      <c r="B119" s="38"/>
      <c r="C119" s="38"/>
      <c r="D119" s="38"/>
      <c r="E119" s="38"/>
      <c r="F119" s="38"/>
      <c r="G119" s="38"/>
      <c r="H119" s="38"/>
      <c r="I119" s="38"/>
    </row>
    <row r="120" spans="2:9" ht="12.75" customHeight="1" x14ac:dyDescent="0.25">
      <c r="B120" s="38"/>
      <c r="C120" s="38"/>
      <c r="D120" s="38"/>
      <c r="E120" s="38"/>
      <c r="F120" s="38"/>
      <c r="G120" s="38"/>
      <c r="H120" s="38"/>
      <c r="I120" s="38"/>
    </row>
    <row r="121" spans="2:9" ht="12.75" customHeight="1" x14ac:dyDescent="0.25">
      <c r="B121" s="38"/>
      <c r="C121" s="38"/>
      <c r="D121" s="38"/>
      <c r="E121" s="38"/>
      <c r="F121" s="38"/>
      <c r="G121" s="38"/>
      <c r="H121" s="38"/>
      <c r="I121" s="38"/>
    </row>
    <row r="122" spans="2:9" ht="12.75" customHeight="1" x14ac:dyDescent="0.25">
      <c r="B122" s="38"/>
      <c r="C122" s="38"/>
      <c r="D122" s="38"/>
      <c r="E122" s="38"/>
      <c r="F122" s="38"/>
      <c r="G122" s="38"/>
      <c r="H122" s="38"/>
      <c r="I122" s="38"/>
    </row>
    <row r="123" spans="2:9" ht="12.75" customHeight="1" x14ac:dyDescent="0.25">
      <c r="B123" s="38"/>
      <c r="C123" s="38"/>
      <c r="D123" s="38"/>
      <c r="E123" s="38"/>
      <c r="F123" s="38"/>
      <c r="G123" s="38"/>
      <c r="H123" s="38"/>
      <c r="I123" s="38"/>
    </row>
    <row r="124" spans="2:9" ht="12.75" customHeight="1" x14ac:dyDescent="0.25">
      <c r="B124" s="38"/>
      <c r="C124" s="38"/>
      <c r="D124" s="38"/>
      <c r="E124" s="38"/>
      <c r="F124" s="38"/>
      <c r="G124" s="38"/>
      <c r="H124" s="38"/>
      <c r="I124" s="38"/>
    </row>
    <row r="125" spans="2:9" ht="12.75" customHeight="1" x14ac:dyDescent="0.25">
      <c r="B125" s="38"/>
      <c r="C125" s="38"/>
      <c r="D125" s="38"/>
      <c r="E125" s="38"/>
      <c r="F125" s="38"/>
      <c r="G125" s="38"/>
      <c r="H125" s="38"/>
      <c r="I125" s="38"/>
    </row>
    <row r="126" spans="2:9" ht="12.75" customHeight="1" x14ac:dyDescent="0.25">
      <c r="B126" s="38"/>
      <c r="C126" s="38"/>
      <c r="D126" s="38"/>
      <c r="E126" s="38"/>
      <c r="F126" s="38"/>
      <c r="G126" s="38"/>
      <c r="H126" s="38"/>
      <c r="I126" s="38"/>
    </row>
    <row r="127" spans="2:9" ht="12.75" customHeight="1" x14ac:dyDescent="0.25">
      <c r="B127" s="38"/>
      <c r="C127" s="38"/>
      <c r="D127" s="38"/>
      <c r="E127" s="38"/>
      <c r="F127" s="38"/>
      <c r="G127" s="38"/>
      <c r="H127" s="38"/>
      <c r="I127" s="38"/>
    </row>
    <row r="128" spans="2:9" ht="12.75" customHeight="1" x14ac:dyDescent="0.25">
      <c r="B128" s="38"/>
      <c r="C128" s="38"/>
      <c r="D128" s="38"/>
      <c r="E128" s="38"/>
      <c r="F128" s="38"/>
      <c r="G128" s="38"/>
      <c r="H128" s="38"/>
      <c r="I128" s="38"/>
    </row>
    <row r="129" spans="2:9" ht="12.75" customHeight="1" x14ac:dyDescent="0.25">
      <c r="B129" s="38"/>
      <c r="C129" s="38"/>
      <c r="D129" s="38"/>
      <c r="E129" s="38"/>
      <c r="F129" s="38"/>
      <c r="G129" s="38"/>
      <c r="H129" s="38"/>
      <c r="I129" s="38"/>
    </row>
    <row r="130" spans="2:9" ht="12.75" customHeight="1" x14ac:dyDescent="0.25">
      <c r="B130" s="38"/>
      <c r="C130" s="38"/>
      <c r="D130" s="38"/>
      <c r="E130" s="38"/>
      <c r="F130" s="38"/>
      <c r="G130" s="38"/>
      <c r="H130" s="38"/>
      <c r="I130" s="38"/>
    </row>
    <row r="131" spans="2:9" ht="12.75" customHeight="1" x14ac:dyDescent="0.25">
      <c r="B131" s="38"/>
      <c r="C131" s="38"/>
      <c r="D131" s="38"/>
      <c r="E131" s="38"/>
      <c r="F131" s="38"/>
      <c r="G131" s="38"/>
      <c r="H131" s="38"/>
      <c r="I131" s="38"/>
    </row>
    <row r="132" spans="2:9" ht="12.75" customHeight="1" x14ac:dyDescent="0.25">
      <c r="B132" s="38"/>
      <c r="C132" s="38"/>
      <c r="D132" s="38"/>
      <c r="E132" s="38"/>
      <c r="F132" s="38"/>
      <c r="G132" s="38"/>
      <c r="H132" s="38"/>
      <c r="I132" s="38"/>
    </row>
    <row r="133" spans="2:9" ht="12.75" customHeight="1" x14ac:dyDescent="0.25">
      <c r="B133" s="38"/>
      <c r="C133" s="38"/>
      <c r="D133" s="38"/>
      <c r="E133" s="38"/>
      <c r="F133" s="38"/>
      <c r="G133" s="38"/>
      <c r="H133" s="38"/>
      <c r="I133" s="38"/>
    </row>
    <row r="134" spans="2:9" ht="12.75" customHeight="1" x14ac:dyDescent="0.25">
      <c r="B134" s="38"/>
      <c r="C134" s="38"/>
      <c r="D134" s="38"/>
      <c r="E134" s="38"/>
      <c r="F134" s="38"/>
      <c r="G134" s="38"/>
      <c r="H134" s="38"/>
      <c r="I134" s="38"/>
    </row>
    <row r="135" spans="2:9" ht="12.75" customHeight="1" x14ac:dyDescent="0.25">
      <c r="B135" s="38"/>
      <c r="C135" s="38"/>
      <c r="D135" s="38"/>
      <c r="E135" s="38"/>
      <c r="F135" s="38"/>
      <c r="G135" s="38"/>
      <c r="H135" s="38"/>
      <c r="I135" s="38"/>
    </row>
    <row r="136" spans="2:9" ht="12.75" customHeight="1" x14ac:dyDescent="0.25">
      <c r="B136" s="38"/>
      <c r="C136" s="38"/>
      <c r="D136" s="38"/>
      <c r="E136" s="38"/>
      <c r="F136" s="38"/>
      <c r="G136" s="38"/>
      <c r="H136" s="38"/>
      <c r="I136" s="38"/>
    </row>
    <row r="137" spans="2:9" ht="12.75" customHeight="1" x14ac:dyDescent="0.25">
      <c r="B137" s="38"/>
      <c r="C137" s="38"/>
      <c r="D137" s="38"/>
      <c r="E137" s="38"/>
      <c r="F137" s="38"/>
      <c r="G137" s="38"/>
      <c r="H137" s="38"/>
      <c r="I137" s="38"/>
    </row>
    <row r="138" spans="2:9" ht="12.75" customHeight="1" x14ac:dyDescent="0.25">
      <c r="B138" s="38"/>
      <c r="C138" s="38"/>
      <c r="D138" s="38"/>
      <c r="E138" s="38"/>
      <c r="F138" s="38"/>
      <c r="G138" s="38"/>
      <c r="H138" s="38"/>
      <c r="I138" s="38"/>
    </row>
    <row r="139" spans="2:9" ht="12.75" customHeight="1" x14ac:dyDescent="0.25">
      <c r="B139" s="38"/>
      <c r="C139" s="38"/>
      <c r="D139" s="38"/>
      <c r="E139" s="38"/>
      <c r="F139" s="38"/>
      <c r="G139" s="38"/>
      <c r="H139" s="38"/>
      <c r="I139" s="38"/>
    </row>
    <row r="140" spans="2:9" ht="12.75" customHeight="1" x14ac:dyDescent="0.25">
      <c r="B140" s="38"/>
      <c r="C140" s="38"/>
      <c r="D140" s="38"/>
      <c r="E140" s="38"/>
      <c r="F140" s="38"/>
      <c r="G140" s="38"/>
      <c r="H140" s="38"/>
      <c r="I140" s="38"/>
    </row>
    <row r="141" spans="2:9" ht="12.75" customHeight="1" x14ac:dyDescent="0.25">
      <c r="B141" s="38"/>
      <c r="C141" s="38"/>
      <c r="D141" s="38"/>
      <c r="E141" s="38"/>
      <c r="F141" s="38"/>
      <c r="G141" s="38"/>
      <c r="H141" s="38"/>
      <c r="I141" s="38"/>
    </row>
    <row r="142" spans="2:9" ht="12.75" customHeight="1" x14ac:dyDescent="0.25">
      <c r="B142" s="38"/>
      <c r="C142" s="38"/>
      <c r="D142" s="38"/>
      <c r="E142" s="38"/>
      <c r="F142" s="38"/>
      <c r="G142" s="38"/>
      <c r="H142" s="38"/>
      <c r="I142" s="38"/>
    </row>
    <row r="143" spans="2:9" ht="12.75" customHeight="1" x14ac:dyDescent="0.25">
      <c r="B143" s="38"/>
      <c r="C143" s="38"/>
      <c r="D143" s="38"/>
      <c r="E143" s="38"/>
      <c r="F143" s="38"/>
      <c r="G143" s="38"/>
      <c r="H143" s="38"/>
      <c r="I143" s="38"/>
    </row>
    <row r="144" spans="2:9" ht="12.75" customHeight="1" x14ac:dyDescent="0.25">
      <c r="B144" s="38"/>
      <c r="C144" s="38"/>
      <c r="D144" s="38"/>
      <c r="E144" s="38"/>
      <c r="F144" s="38"/>
      <c r="G144" s="38"/>
      <c r="H144" s="38"/>
      <c r="I144" s="38"/>
    </row>
    <row r="145" spans="2:9" ht="12.75" customHeight="1" x14ac:dyDescent="0.25">
      <c r="B145" s="38"/>
      <c r="C145" s="38"/>
      <c r="D145" s="38"/>
      <c r="E145" s="38"/>
      <c r="F145" s="38"/>
      <c r="G145" s="38"/>
      <c r="H145" s="38"/>
      <c r="I145" s="38"/>
    </row>
    <row r="146" spans="2:9" ht="12.75" customHeight="1" x14ac:dyDescent="0.25">
      <c r="B146" s="38"/>
      <c r="C146" s="38"/>
      <c r="D146" s="38"/>
      <c r="E146" s="38"/>
      <c r="F146" s="38"/>
      <c r="G146" s="38"/>
      <c r="H146" s="38"/>
      <c r="I146" s="38"/>
    </row>
    <row r="147" spans="2:9" ht="12.75" customHeight="1" x14ac:dyDescent="0.25">
      <c r="B147" s="38"/>
      <c r="C147" s="38"/>
      <c r="D147" s="38"/>
      <c r="E147" s="38"/>
      <c r="F147" s="38"/>
      <c r="G147" s="38"/>
      <c r="H147" s="38"/>
      <c r="I147" s="38"/>
    </row>
    <row r="148" spans="2:9" ht="12.75" customHeight="1" x14ac:dyDescent="0.25">
      <c r="B148" s="38"/>
      <c r="C148" s="38"/>
      <c r="D148" s="38"/>
      <c r="E148" s="38"/>
      <c r="F148" s="38"/>
      <c r="G148" s="38"/>
      <c r="H148" s="38"/>
      <c r="I148" s="38"/>
    </row>
    <row r="149" spans="2:9" ht="12.75" customHeight="1" x14ac:dyDescent="0.25">
      <c r="B149" s="38"/>
      <c r="C149" s="38"/>
      <c r="D149" s="38"/>
      <c r="E149" s="38"/>
      <c r="F149" s="38"/>
      <c r="G149" s="38"/>
      <c r="H149" s="38"/>
      <c r="I149" s="38"/>
    </row>
    <row r="150" spans="2:9" ht="12.75" customHeight="1" x14ac:dyDescent="0.25">
      <c r="B150" s="38"/>
      <c r="C150" s="38"/>
      <c r="D150" s="38"/>
      <c r="E150" s="38"/>
      <c r="F150" s="38"/>
      <c r="G150" s="38"/>
      <c r="H150" s="38"/>
      <c r="I150" s="38"/>
    </row>
    <row r="151" spans="2:9" ht="12.75" customHeight="1" x14ac:dyDescent="0.25">
      <c r="B151" s="38"/>
      <c r="C151" s="38"/>
      <c r="D151" s="38"/>
      <c r="E151" s="38"/>
      <c r="F151" s="38"/>
      <c r="G151" s="38"/>
      <c r="H151" s="38"/>
      <c r="I151" s="38"/>
    </row>
    <row r="152" spans="2:9" ht="12.75" customHeight="1" x14ac:dyDescent="0.25">
      <c r="B152" s="38"/>
      <c r="C152" s="38"/>
      <c r="D152" s="38"/>
      <c r="E152" s="38"/>
      <c r="F152" s="38"/>
      <c r="G152" s="38"/>
      <c r="H152" s="38"/>
      <c r="I152" s="38"/>
    </row>
    <row r="153" spans="2:9" ht="12.75" customHeight="1" x14ac:dyDescent="0.25">
      <c r="B153" s="38"/>
      <c r="C153" s="38"/>
      <c r="D153" s="38"/>
      <c r="E153" s="38"/>
      <c r="F153" s="38"/>
      <c r="G153" s="38"/>
      <c r="H153" s="38"/>
      <c r="I153" s="38"/>
    </row>
    <row r="154" spans="2:9" ht="12.75" customHeight="1" x14ac:dyDescent="0.25">
      <c r="B154" s="38"/>
      <c r="C154" s="38"/>
      <c r="D154" s="38"/>
      <c r="E154" s="38"/>
      <c r="F154" s="38"/>
      <c r="G154" s="38"/>
      <c r="H154" s="38"/>
      <c r="I154" s="38"/>
    </row>
    <row r="155" spans="2:9" ht="12.75" customHeight="1" x14ac:dyDescent="0.25">
      <c r="B155" s="38"/>
      <c r="C155" s="38"/>
      <c r="D155" s="38"/>
      <c r="E155" s="38"/>
      <c r="F155" s="38"/>
      <c r="G155" s="38"/>
      <c r="H155" s="38"/>
      <c r="I155" s="38"/>
    </row>
    <row r="156" spans="2:9" ht="12.75" customHeight="1" x14ac:dyDescent="0.25">
      <c r="B156" s="38"/>
      <c r="C156" s="38"/>
      <c r="D156" s="38"/>
      <c r="E156" s="38"/>
      <c r="F156" s="38"/>
      <c r="G156" s="38"/>
      <c r="H156" s="38"/>
      <c r="I156" s="38"/>
    </row>
    <row r="157" spans="2:9" ht="12.75" customHeight="1" x14ac:dyDescent="0.25">
      <c r="B157" s="38"/>
      <c r="C157" s="38"/>
      <c r="D157" s="38"/>
      <c r="E157" s="38"/>
      <c r="F157" s="38"/>
      <c r="G157" s="38"/>
      <c r="H157" s="38"/>
      <c r="I157" s="38"/>
    </row>
    <row r="158" spans="2:9" ht="12.75" customHeight="1" x14ac:dyDescent="0.25">
      <c r="B158" s="38"/>
      <c r="C158" s="38"/>
      <c r="D158" s="38"/>
      <c r="E158" s="38"/>
      <c r="F158" s="38"/>
      <c r="G158" s="38"/>
      <c r="H158" s="38"/>
      <c r="I158" s="38"/>
    </row>
    <row r="159" spans="2:9" ht="12.75" customHeight="1" x14ac:dyDescent="0.25">
      <c r="B159" s="38"/>
      <c r="C159" s="38"/>
      <c r="D159" s="38"/>
      <c r="E159" s="38"/>
      <c r="F159" s="38"/>
      <c r="G159" s="38"/>
      <c r="H159" s="38"/>
      <c r="I159" s="38"/>
    </row>
    <row r="160" spans="2:9" ht="12.75" customHeight="1" x14ac:dyDescent="0.25">
      <c r="B160" s="38"/>
      <c r="C160" s="38"/>
      <c r="D160" s="38"/>
      <c r="E160" s="38"/>
      <c r="F160" s="38"/>
      <c r="G160" s="38"/>
      <c r="H160" s="38"/>
      <c r="I160" s="38"/>
    </row>
    <row r="161" spans="2:9" ht="12.75" customHeight="1" x14ac:dyDescent="0.25">
      <c r="B161" s="38"/>
      <c r="C161" s="38"/>
      <c r="D161" s="38"/>
      <c r="E161" s="38"/>
      <c r="F161" s="38"/>
      <c r="G161" s="38"/>
      <c r="H161" s="38"/>
      <c r="I161" s="38"/>
    </row>
    <row r="162" spans="2:9" ht="12.75" customHeight="1" x14ac:dyDescent="0.25">
      <c r="B162" s="38"/>
      <c r="C162" s="38"/>
      <c r="D162" s="38"/>
      <c r="E162" s="38"/>
      <c r="F162" s="38"/>
      <c r="G162" s="38"/>
      <c r="H162" s="38"/>
      <c r="I162" s="38"/>
    </row>
    <row r="163" spans="2:9" ht="12.75" customHeight="1" x14ac:dyDescent="0.25">
      <c r="B163" s="38"/>
      <c r="C163" s="38"/>
      <c r="D163" s="38"/>
      <c r="E163" s="38"/>
      <c r="F163" s="38"/>
      <c r="G163" s="38"/>
      <c r="H163" s="38"/>
      <c r="I163" s="38"/>
    </row>
    <row r="164" spans="2:9" ht="12.75" customHeight="1" x14ac:dyDescent="0.25">
      <c r="B164" s="38"/>
      <c r="C164" s="38"/>
      <c r="D164" s="38"/>
      <c r="E164" s="38"/>
      <c r="F164" s="38"/>
      <c r="G164" s="38"/>
      <c r="H164" s="38"/>
      <c r="I164" s="38"/>
    </row>
    <row r="165" spans="2:9" ht="12.75" customHeight="1" x14ac:dyDescent="0.25">
      <c r="B165" s="38"/>
      <c r="C165" s="38"/>
      <c r="D165" s="38"/>
      <c r="E165" s="38"/>
      <c r="F165" s="38"/>
      <c r="G165" s="38"/>
      <c r="H165" s="38"/>
      <c r="I165" s="38"/>
    </row>
    <row r="166" spans="2:9" ht="12.75" customHeight="1" x14ac:dyDescent="0.25">
      <c r="B166" s="38"/>
      <c r="C166" s="38"/>
      <c r="D166" s="38"/>
      <c r="E166" s="38"/>
      <c r="F166" s="38"/>
      <c r="G166" s="38"/>
      <c r="H166" s="38"/>
      <c r="I166" s="38"/>
    </row>
    <row r="167" spans="2:9" ht="12.75" customHeight="1" x14ac:dyDescent="0.25">
      <c r="B167" s="38"/>
      <c r="C167" s="38"/>
      <c r="D167" s="38"/>
      <c r="E167" s="38"/>
      <c r="F167" s="38"/>
      <c r="G167" s="38"/>
      <c r="H167" s="38"/>
      <c r="I167" s="38"/>
    </row>
    <row r="168" spans="2:9" ht="12.75" customHeight="1" x14ac:dyDescent="0.25">
      <c r="B168" s="38"/>
      <c r="C168" s="38"/>
      <c r="D168" s="38"/>
      <c r="E168" s="38"/>
      <c r="F168" s="38"/>
      <c r="G168" s="38"/>
      <c r="H168" s="38"/>
      <c r="I168" s="38"/>
    </row>
    <row r="169" spans="2:9" ht="12.75" customHeight="1" x14ac:dyDescent="0.25">
      <c r="B169" s="38"/>
      <c r="C169" s="38"/>
      <c r="D169" s="38"/>
      <c r="E169" s="38"/>
      <c r="F169" s="38"/>
      <c r="G169" s="38"/>
      <c r="H169" s="38"/>
      <c r="I169" s="38"/>
    </row>
    <row r="170" spans="2:9" ht="12.75" customHeight="1" x14ac:dyDescent="0.25">
      <c r="B170" s="38"/>
      <c r="C170" s="38"/>
      <c r="D170" s="38"/>
      <c r="E170" s="38"/>
      <c r="F170" s="38"/>
      <c r="G170" s="38"/>
      <c r="H170" s="38"/>
      <c r="I170" s="38"/>
    </row>
    <row r="171" spans="2:9" ht="12.75" customHeight="1" x14ac:dyDescent="0.25">
      <c r="B171" s="38"/>
      <c r="C171" s="38"/>
      <c r="D171" s="38"/>
      <c r="E171" s="38"/>
      <c r="F171" s="38"/>
      <c r="G171" s="38"/>
      <c r="H171" s="38"/>
      <c r="I171" s="38"/>
    </row>
    <row r="172" spans="2:9" ht="12.75" customHeight="1" x14ac:dyDescent="0.25">
      <c r="B172" s="38"/>
      <c r="C172" s="38"/>
      <c r="D172" s="38"/>
      <c r="E172" s="38"/>
      <c r="F172" s="38"/>
      <c r="G172" s="38"/>
      <c r="H172" s="38"/>
      <c r="I172" s="38"/>
    </row>
    <row r="173" spans="2:9" ht="12.75" customHeight="1" x14ac:dyDescent="0.25">
      <c r="B173" s="38"/>
      <c r="C173" s="38"/>
      <c r="D173" s="38"/>
      <c r="E173" s="38"/>
      <c r="F173" s="38"/>
      <c r="G173" s="38"/>
      <c r="H173" s="38"/>
      <c r="I173" s="38"/>
    </row>
    <row r="174" spans="2:9" ht="12.75" customHeight="1" x14ac:dyDescent="0.25">
      <c r="B174" s="38"/>
      <c r="C174" s="38"/>
      <c r="D174" s="38"/>
      <c r="E174" s="38"/>
      <c r="F174" s="38"/>
      <c r="G174" s="38"/>
      <c r="H174" s="38"/>
      <c r="I174" s="38"/>
    </row>
    <row r="175" spans="2:9" ht="12.75" customHeight="1" x14ac:dyDescent="0.25">
      <c r="B175" s="38"/>
      <c r="C175" s="38"/>
      <c r="D175" s="38"/>
      <c r="E175" s="38"/>
      <c r="F175" s="38"/>
      <c r="G175" s="38"/>
      <c r="H175" s="38"/>
      <c r="I175" s="38"/>
    </row>
    <row r="176" spans="2:9" ht="12.75" customHeight="1" x14ac:dyDescent="0.25">
      <c r="B176" s="38"/>
      <c r="C176" s="38"/>
      <c r="D176" s="38"/>
      <c r="E176" s="38"/>
      <c r="F176" s="38"/>
      <c r="G176" s="38"/>
      <c r="H176" s="38"/>
      <c r="I176" s="38"/>
    </row>
    <row r="177" spans="2:9" ht="12.75" customHeight="1" x14ac:dyDescent="0.25">
      <c r="B177" s="38"/>
      <c r="C177" s="38"/>
      <c r="D177" s="38"/>
      <c r="E177" s="38"/>
      <c r="F177" s="38"/>
      <c r="G177" s="38"/>
      <c r="H177" s="38"/>
      <c r="I177" s="38"/>
    </row>
    <row r="178" spans="2:9" ht="12.75" customHeight="1" x14ac:dyDescent="0.25">
      <c r="B178" s="38"/>
      <c r="C178" s="38"/>
      <c r="D178" s="38"/>
      <c r="E178" s="38"/>
      <c r="F178" s="38"/>
      <c r="G178" s="38"/>
      <c r="H178" s="38"/>
      <c r="I178" s="38"/>
    </row>
    <row r="179" spans="2:9" ht="12.75" customHeight="1" x14ac:dyDescent="0.25">
      <c r="B179" s="38"/>
      <c r="C179" s="38"/>
      <c r="D179" s="38"/>
      <c r="E179" s="38"/>
      <c r="F179" s="38"/>
      <c r="G179" s="38"/>
      <c r="H179" s="38"/>
      <c r="I179" s="38"/>
    </row>
    <row r="180" spans="2:9" ht="12.75" customHeight="1" x14ac:dyDescent="0.25">
      <c r="B180" s="38"/>
      <c r="C180" s="38"/>
      <c r="D180" s="38"/>
      <c r="E180" s="38"/>
      <c r="F180" s="38"/>
      <c r="G180" s="38"/>
      <c r="H180" s="38"/>
      <c r="I180" s="38"/>
    </row>
    <row r="181" spans="2:9" ht="12.75" customHeight="1" x14ac:dyDescent="0.25">
      <c r="B181" s="38"/>
      <c r="C181" s="38"/>
      <c r="D181" s="38"/>
      <c r="E181" s="38"/>
      <c r="F181" s="38"/>
      <c r="G181" s="38"/>
      <c r="H181" s="38"/>
      <c r="I181" s="38"/>
    </row>
    <row r="182" spans="2:9" ht="12.75" customHeight="1" x14ac:dyDescent="0.25">
      <c r="B182" s="38"/>
      <c r="C182" s="38"/>
      <c r="D182" s="38"/>
      <c r="E182" s="38"/>
      <c r="F182" s="38"/>
      <c r="G182" s="38"/>
      <c r="H182" s="38"/>
      <c r="I182" s="38"/>
    </row>
    <row r="183" spans="2:9" ht="12.75" customHeight="1" x14ac:dyDescent="0.25">
      <c r="B183" s="38"/>
      <c r="C183" s="38"/>
      <c r="D183" s="38"/>
      <c r="E183" s="38"/>
      <c r="F183" s="38"/>
      <c r="G183" s="38"/>
      <c r="H183" s="38"/>
      <c r="I183" s="38"/>
    </row>
    <row r="184" spans="2:9" ht="12.75" customHeight="1" x14ac:dyDescent="0.25">
      <c r="B184" s="38"/>
      <c r="C184" s="38"/>
      <c r="D184" s="38"/>
      <c r="E184" s="38"/>
      <c r="F184" s="38"/>
      <c r="G184" s="38"/>
      <c r="H184" s="38"/>
      <c r="I184" s="38"/>
    </row>
    <row r="185" spans="2:9" ht="12.75" customHeight="1" x14ac:dyDescent="0.25">
      <c r="B185" s="38"/>
      <c r="C185" s="38"/>
      <c r="D185" s="38"/>
      <c r="E185" s="38"/>
      <c r="F185" s="38"/>
      <c r="G185" s="38"/>
      <c r="H185" s="38"/>
      <c r="I185" s="38"/>
    </row>
    <row r="186" spans="2:9" ht="12.75" customHeight="1" x14ac:dyDescent="0.25">
      <c r="B186" s="38"/>
      <c r="C186" s="38"/>
      <c r="D186" s="38"/>
      <c r="E186" s="38"/>
      <c r="F186" s="38"/>
      <c r="G186" s="38"/>
      <c r="H186" s="38"/>
      <c r="I186" s="38"/>
    </row>
    <row r="187" spans="2:9" ht="12.75" customHeight="1" x14ac:dyDescent="0.25">
      <c r="B187" s="38"/>
      <c r="C187" s="38"/>
      <c r="D187" s="38"/>
      <c r="E187" s="38"/>
      <c r="F187" s="38"/>
      <c r="G187" s="38"/>
      <c r="H187" s="38"/>
      <c r="I187" s="38"/>
    </row>
    <row r="188" spans="2:9" ht="12.75" customHeight="1" x14ac:dyDescent="0.25">
      <c r="B188" s="38"/>
      <c r="C188" s="38"/>
      <c r="D188" s="38"/>
      <c r="E188" s="38"/>
      <c r="F188" s="38"/>
      <c r="G188" s="38"/>
      <c r="H188" s="38"/>
      <c r="I188" s="38"/>
    </row>
    <row r="189" spans="2:9" ht="12.75" customHeight="1" x14ac:dyDescent="0.25">
      <c r="B189" s="38"/>
      <c r="C189" s="38"/>
      <c r="D189" s="38"/>
      <c r="E189" s="38"/>
      <c r="F189" s="38"/>
      <c r="G189" s="38"/>
      <c r="H189" s="38"/>
      <c r="I189" s="38"/>
    </row>
    <row r="190" spans="2:9" ht="12.75" customHeight="1" x14ac:dyDescent="0.25">
      <c r="B190" s="38"/>
      <c r="C190" s="38"/>
      <c r="D190" s="38"/>
      <c r="E190" s="38"/>
      <c r="F190" s="38"/>
      <c r="G190" s="38"/>
      <c r="H190" s="38"/>
      <c r="I190" s="38"/>
    </row>
    <row r="191" spans="2:9" ht="12.75" customHeight="1" x14ac:dyDescent="0.25">
      <c r="B191" s="38"/>
      <c r="C191" s="38"/>
      <c r="D191" s="38"/>
      <c r="E191" s="38"/>
      <c r="F191" s="38"/>
      <c r="G191" s="38"/>
      <c r="H191" s="38"/>
      <c r="I191" s="38"/>
    </row>
    <row r="192" spans="2:9" ht="12.75" customHeight="1" x14ac:dyDescent="0.25">
      <c r="B192" s="38"/>
      <c r="C192" s="38"/>
      <c r="D192" s="38"/>
      <c r="E192" s="38"/>
      <c r="F192" s="38"/>
      <c r="G192" s="38"/>
      <c r="H192" s="38"/>
      <c r="I192" s="38"/>
    </row>
    <row r="193" spans="2:9" ht="12.75" customHeight="1" x14ac:dyDescent="0.25">
      <c r="B193" s="38"/>
      <c r="C193" s="38"/>
      <c r="D193" s="38"/>
      <c r="E193" s="38"/>
      <c r="F193" s="38"/>
      <c r="G193" s="38"/>
      <c r="H193" s="38"/>
      <c r="I193" s="38"/>
    </row>
    <row r="194" spans="2:9" ht="12.75" customHeight="1" x14ac:dyDescent="0.25">
      <c r="B194" s="38"/>
      <c r="C194" s="38"/>
      <c r="D194" s="38"/>
      <c r="E194" s="38"/>
      <c r="F194" s="38"/>
      <c r="G194" s="38"/>
      <c r="H194" s="38"/>
      <c r="I194" s="38"/>
    </row>
    <row r="195" spans="2:9" ht="12.75" customHeight="1" x14ac:dyDescent="0.25">
      <c r="B195" s="38"/>
      <c r="C195" s="38"/>
      <c r="D195" s="38"/>
      <c r="E195" s="38"/>
      <c r="F195" s="38"/>
      <c r="G195" s="38"/>
      <c r="H195" s="38"/>
      <c r="I195" s="38"/>
    </row>
    <row r="196" spans="2:9" ht="12.75" customHeight="1" x14ac:dyDescent="0.25">
      <c r="B196" s="38"/>
      <c r="C196" s="38"/>
      <c r="D196" s="38"/>
      <c r="E196" s="38"/>
      <c r="F196" s="38"/>
      <c r="G196" s="38"/>
      <c r="H196" s="38"/>
      <c r="I196" s="38"/>
    </row>
    <row r="197" spans="2:9" ht="12.75" customHeight="1" x14ac:dyDescent="0.25">
      <c r="B197" s="38"/>
      <c r="C197" s="38"/>
      <c r="D197" s="38"/>
      <c r="E197" s="38"/>
      <c r="F197" s="38"/>
      <c r="G197" s="38"/>
      <c r="H197" s="38"/>
      <c r="I197" s="38"/>
    </row>
    <row r="198" spans="2:9" ht="12.75" customHeight="1" x14ac:dyDescent="0.25">
      <c r="B198" s="38"/>
      <c r="C198" s="38"/>
      <c r="D198" s="38"/>
      <c r="E198" s="38"/>
      <c r="F198" s="38"/>
      <c r="G198" s="38"/>
      <c r="H198" s="38"/>
      <c r="I198" s="38"/>
    </row>
    <row r="199" spans="2:9" ht="12.75" customHeight="1" x14ac:dyDescent="0.25">
      <c r="B199" s="38"/>
      <c r="C199" s="38"/>
      <c r="D199" s="38"/>
      <c r="E199" s="38"/>
      <c r="F199" s="38"/>
      <c r="G199" s="38"/>
      <c r="H199" s="38"/>
      <c r="I199" s="38"/>
    </row>
    <row r="200" spans="2:9" ht="12.75" customHeight="1" x14ac:dyDescent="0.25">
      <c r="B200" s="38"/>
      <c r="C200" s="38"/>
      <c r="D200" s="38"/>
      <c r="E200" s="38"/>
      <c r="F200" s="38"/>
      <c r="G200" s="38"/>
      <c r="H200" s="38"/>
      <c r="I200" s="38"/>
    </row>
    <row r="201" spans="2:9" ht="12.75" customHeight="1" x14ac:dyDescent="0.25">
      <c r="B201" s="38"/>
      <c r="C201" s="38"/>
      <c r="D201" s="38"/>
      <c r="E201" s="38"/>
      <c r="F201" s="38"/>
      <c r="G201" s="38"/>
      <c r="H201" s="38"/>
      <c r="I201" s="38"/>
    </row>
    <row r="202" spans="2:9" ht="12.75" customHeight="1" x14ac:dyDescent="0.25">
      <c r="B202" s="38"/>
      <c r="C202" s="38"/>
      <c r="D202" s="38"/>
      <c r="E202" s="38"/>
      <c r="F202" s="38"/>
      <c r="G202" s="38"/>
      <c r="H202" s="38"/>
      <c r="I202" s="38"/>
    </row>
    <row r="203" spans="2:9" ht="12.75" customHeight="1" x14ac:dyDescent="0.25">
      <c r="B203" s="38"/>
      <c r="C203" s="38"/>
      <c r="D203" s="38"/>
      <c r="E203" s="38"/>
      <c r="F203" s="38"/>
      <c r="G203" s="38"/>
      <c r="H203" s="38"/>
      <c r="I203" s="38"/>
    </row>
    <row r="204" spans="2:9" ht="12.75" customHeight="1" x14ac:dyDescent="0.25">
      <c r="B204" s="38"/>
      <c r="C204" s="38"/>
      <c r="D204" s="38"/>
      <c r="E204" s="38"/>
      <c r="F204" s="38"/>
      <c r="G204" s="38"/>
      <c r="H204" s="38"/>
      <c r="I204" s="38"/>
    </row>
    <row r="205" spans="2:9" ht="12.75" customHeight="1" x14ac:dyDescent="0.25">
      <c r="B205" s="38"/>
      <c r="C205" s="38"/>
      <c r="D205" s="38"/>
      <c r="E205" s="38"/>
      <c r="F205" s="38"/>
      <c r="G205" s="38"/>
      <c r="H205" s="38"/>
      <c r="I205" s="38"/>
    </row>
    <row r="206" spans="2:9" ht="12.75" customHeight="1" x14ac:dyDescent="0.25">
      <c r="B206" s="38"/>
      <c r="C206" s="38"/>
      <c r="D206" s="38"/>
      <c r="E206" s="38"/>
      <c r="F206" s="38"/>
      <c r="G206" s="38"/>
      <c r="H206" s="38"/>
      <c r="I206" s="38"/>
    </row>
    <row r="207" spans="2:9" ht="12.75" customHeight="1" x14ac:dyDescent="0.25">
      <c r="B207" s="38"/>
      <c r="C207" s="38"/>
      <c r="D207" s="38"/>
      <c r="E207" s="38"/>
      <c r="F207" s="38"/>
      <c r="G207" s="38"/>
      <c r="H207" s="38"/>
      <c r="I207" s="38"/>
    </row>
    <row r="208" spans="2:9" ht="12.75" customHeight="1" x14ac:dyDescent="0.25">
      <c r="B208" s="38"/>
      <c r="C208" s="38"/>
      <c r="D208" s="38"/>
      <c r="E208" s="38"/>
      <c r="F208" s="38"/>
      <c r="G208" s="38"/>
      <c r="H208" s="38"/>
      <c r="I208" s="38"/>
    </row>
    <row r="209" spans="2:9" ht="12.75" customHeight="1" x14ac:dyDescent="0.25">
      <c r="B209" s="38"/>
      <c r="C209" s="38"/>
      <c r="D209" s="38"/>
      <c r="E209" s="38"/>
      <c r="F209" s="38"/>
      <c r="G209" s="38"/>
      <c r="H209" s="38"/>
      <c r="I209" s="38"/>
    </row>
    <row r="210" spans="2:9" ht="12.75" customHeight="1" x14ac:dyDescent="0.25">
      <c r="B210" s="38"/>
      <c r="C210" s="38"/>
      <c r="D210" s="38"/>
      <c r="E210" s="38"/>
      <c r="F210" s="38"/>
      <c r="G210" s="38"/>
      <c r="H210" s="38"/>
      <c r="I210" s="38"/>
    </row>
    <row r="211" spans="2:9" ht="12.75" customHeight="1" x14ac:dyDescent="0.25">
      <c r="B211" s="38"/>
      <c r="C211" s="38"/>
      <c r="D211" s="38"/>
      <c r="E211" s="38"/>
      <c r="F211" s="38"/>
      <c r="G211" s="38"/>
      <c r="H211" s="38"/>
      <c r="I211" s="38"/>
    </row>
    <row r="212" spans="2:9" ht="12.75" customHeight="1" x14ac:dyDescent="0.25">
      <c r="B212" s="38"/>
      <c r="C212" s="38"/>
      <c r="D212" s="38"/>
      <c r="E212" s="38"/>
      <c r="F212" s="38"/>
      <c r="G212" s="38"/>
      <c r="H212" s="38"/>
      <c r="I212" s="38"/>
    </row>
    <row r="213" spans="2:9" ht="12.75" customHeight="1" x14ac:dyDescent="0.25">
      <c r="B213" s="38"/>
      <c r="C213" s="38"/>
      <c r="D213" s="38"/>
      <c r="E213" s="38"/>
      <c r="F213" s="38"/>
      <c r="G213" s="38"/>
      <c r="H213" s="38"/>
      <c r="I213" s="38"/>
    </row>
    <row r="214" spans="2:9" ht="12.75" customHeight="1" x14ac:dyDescent="0.25">
      <c r="B214" s="38"/>
      <c r="C214" s="38"/>
      <c r="D214" s="38"/>
      <c r="E214" s="38"/>
      <c r="F214" s="38"/>
      <c r="G214" s="38"/>
      <c r="H214" s="38"/>
      <c r="I214" s="38"/>
    </row>
    <row r="215" spans="2:9" ht="12.75" customHeight="1" x14ac:dyDescent="0.25">
      <c r="B215" s="38"/>
      <c r="C215" s="38"/>
      <c r="D215" s="38"/>
      <c r="E215" s="38"/>
      <c r="F215" s="38"/>
      <c r="G215" s="38"/>
      <c r="H215" s="38"/>
      <c r="I215" s="38"/>
    </row>
    <row r="216" spans="2:9" ht="12.75" customHeight="1" x14ac:dyDescent="0.25">
      <c r="B216" s="38"/>
      <c r="C216" s="38"/>
      <c r="D216" s="38"/>
      <c r="E216" s="38"/>
      <c r="F216" s="38"/>
      <c r="G216" s="38"/>
      <c r="H216" s="38"/>
      <c r="I216" s="38"/>
    </row>
    <row r="217" spans="2:9" ht="12.75" customHeight="1" x14ac:dyDescent="0.25">
      <c r="B217" s="38"/>
      <c r="C217" s="38"/>
      <c r="D217" s="38"/>
      <c r="E217" s="38"/>
      <c r="F217" s="38"/>
      <c r="G217" s="38"/>
      <c r="H217" s="38"/>
      <c r="I217" s="38"/>
    </row>
    <row r="218" spans="2:9" ht="12.75" customHeight="1" x14ac:dyDescent="0.25">
      <c r="B218" s="38"/>
      <c r="C218" s="38"/>
      <c r="D218" s="38"/>
      <c r="E218" s="38"/>
      <c r="F218" s="38"/>
      <c r="G218" s="38"/>
      <c r="H218" s="38"/>
      <c r="I218" s="38"/>
    </row>
    <row r="219" spans="2:9" ht="12.75" customHeight="1" x14ac:dyDescent="0.25">
      <c r="B219" s="38"/>
      <c r="C219" s="38"/>
      <c r="D219" s="38"/>
      <c r="E219" s="38"/>
      <c r="F219" s="38"/>
      <c r="G219" s="38"/>
      <c r="H219" s="38"/>
      <c r="I219" s="38"/>
    </row>
    <row r="220" spans="2:9" ht="12.75" customHeight="1" x14ac:dyDescent="0.25">
      <c r="B220" s="38"/>
      <c r="C220" s="38"/>
      <c r="D220" s="38"/>
      <c r="E220" s="38"/>
      <c r="F220" s="38"/>
      <c r="G220" s="38"/>
      <c r="H220" s="38"/>
      <c r="I220" s="38"/>
    </row>
    <row r="221" spans="2:9" ht="12.75" customHeight="1" x14ac:dyDescent="0.25">
      <c r="B221" s="38"/>
      <c r="C221" s="38"/>
      <c r="D221" s="38"/>
      <c r="E221" s="38"/>
      <c r="F221" s="38"/>
      <c r="G221" s="38"/>
      <c r="H221" s="38"/>
      <c r="I221" s="38"/>
    </row>
    <row r="222" spans="2:9" ht="12.75" customHeight="1" x14ac:dyDescent="0.25">
      <c r="B222" s="38"/>
      <c r="C222" s="38"/>
      <c r="D222" s="38"/>
      <c r="E222" s="38"/>
      <c r="F222" s="38"/>
      <c r="G222" s="38"/>
      <c r="H222" s="38"/>
      <c r="I222" s="38"/>
    </row>
    <row r="223" spans="2:9" ht="12.75" customHeight="1" x14ac:dyDescent="0.25">
      <c r="B223" s="38"/>
      <c r="C223" s="38"/>
      <c r="D223" s="38"/>
      <c r="E223" s="38"/>
      <c r="F223" s="38"/>
      <c r="G223" s="38"/>
      <c r="H223" s="38"/>
      <c r="I223" s="38"/>
    </row>
    <row r="224" spans="2:9" ht="12.75" customHeight="1" x14ac:dyDescent="0.25">
      <c r="B224" s="38"/>
      <c r="C224" s="38"/>
      <c r="D224" s="38"/>
      <c r="E224" s="38"/>
      <c r="F224" s="38"/>
      <c r="G224" s="38"/>
      <c r="H224" s="38"/>
      <c r="I224" s="38"/>
    </row>
    <row r="225" spans="2:9" ht="12.75" customHeight="1" x14ac:dyDescent="0.25">
      <c r="B225" s="38"/>
      <c r="C225" s="38"/>
      <c r="D225" s="38"/>
      <c r="E225" s="38"/>
      <c r="F225" s="38"/>
      <c r="G225" s="38"/>
      <c r="H225" s="38"/>
      <c r="I225" s="38"/>
    </row>
    <row r="226" spans="2:9" ht="12.75" customHeight="1" x14ac:dyDescent="0.25">
      <c r="B226" s="38"/>
      <c r="C226" s="38"/>
      <c r="D226" s="38"/>
      <c r="E226" s="38"/>
      <c r="F226" s="38"/>
      <c r="G226" s="38"/>
      <c r="H226" s="38"/>
      <c r="I226" s="38"/>
    </row>
    <row r="227" spans="2:9" ht="12.75" customHeight="1" x14ac:dyDescent="0.25">
      <c r="B227" s="38"/>
      <c r="C227" s="38"/>
      <c r="D227" s="38"/>
      <c r="E227" s="38"/>
      <c r="F227" s="38"/>
      <c r="G227" s="38"/>
      <c r="H227" s="38"/>
      <c r="I227" s="38"/>
    </row>
    <row r="228" spans="2:9" ht="12.75" customHeight="1" x14ac:dyDescent="0.25">
      <c r="B228" s="38"/>
      <c r="C228" s="38"/>
      <c r="D228" s="38"/>
      <c r="E228" s="38"/>
      <c r="F228" s="38"/>
      <c r="G228" s="38"/>
      <c r="H228" s="38"/>
      <c r="I228" s="38"/>
    </row>
    <row r="229" spans="2:9" ht="12.75" customHeight="1" x14ac:dyDescent="0.25">
      <c r="B229" s="38"/>
      <c r="C229" s="38"/>
      <c r="D229" s="38"/>
      <c r="E229" s="38"/>
      <c r="F229" s="38"/>
      <c r="G229" s="38"/>
      <c r="H229" s="38"/>
      <c r="I229" s="38"/>
    </row>
    <row r="230" spans="2:9" ht="12.75" customHeight="1" x14ac:dyDescent="0.25">
      <c r="B230" s="38"/>
      <c r="C230" s="38"/>
      <c r="D230" s="38"/>
      <c r="E230" s="38"/>
      <c r="F230" s="38"/>
      <c r="G230" s="38"/>
      <c r="H230" s="38"/>
      <c r="I230" s="38"/>
    </row>
    <row r="231" spans="2:9" ht="12.75" customHeight="1" x14ac:dyDescent="0.25">
      <c r="B231" s="38"/>
      <c r="C231" s="38"/>
      <c r="D231" s="38"/>
      <c r="E231" s="38"/>
      <c r="F231" s="38"/>
      <c r="G231" s="38"/>
      <c r="H231" s="38"/>
      <c r="I231" s="38"/>
    </row>
    <row r="232" spans="2:9" ht="12.75" customHeight="1" x14ac:dyDescent="0.25">
      <c r="B232" s="38"/>
      <c r="C232" s="38"/>
      <c r="D232" s="38"/>
      <c r="E232" s="38"/>
      <c r="F232" s="38"/>
      <c r="G232" s="38"/>
      <c r="H232" s="38"/>
      <c r="I232" s="38"/>
    </row>
    <row r="233" spans="2:9" ht="12.75" customHeight="1" x14ac:dyDescent="0.25">
      <c r="B233" s="38"/>
      <c r="C233" s="38"/>
      <c r="D233" s="38"/>
      <c r="E233" s="38"/>
      <c r="F233" s="38"/>
      <c r="G233" s="38"/>
      <c r="H233" s="38"/>
      <c r="I233" s="38"/>
    </row>
    <row r="234" spans="2:9" ht="12.75" customHeight="1" x14ac:dyDescent="0.25">
      <c r="B234" s="38"/>
      <c r="C234" s="38"/>
      <c r="D234" s="38"/>
      <c r="E234" s="38"/>
      <c r="F234" s="38"/>
      <c r="G234" s="38"/>
      <c r="H234" s="38"/>
      <c r="I234" s="38"/>
    </row>
    <row r="235" spans="2:9" ht="12.75" customHeight="1" x14ac:dyDescent="0.25">
      <c r="B235" s="38"/>
      <c r="C235" s="38"/>
      <c r="D235" s="38"/>
      <c r="E235" s="38"/>
      <c r="F235" s="38"/>
      <c r="G235" s="38"/>
      <c r="H235" s="38"/>
      <c r="I235" s="38"/>
    </row>
    <row r="236" spans="2:9" ht="12.75" customHeight="1" x14ac:dyDescent="0.25">
      <c r="B236" s="38"/>
      <c r="C236" s="38"/>
      <c r="D236" s="38"/>
      <c r="E236" s="38"/>
      <c r="F236" s="38"/>
      <c r="G236" s="38"/>
      <c r="H236" s="38"/>
      <c r="I236" s="38"/>
    </row>
    <row r="237" spans="2:9" ht="12.75" customHeight="1" x14ac:dyDescent="0.25">
      <c r="B237" s="38"/>
      <c r="C237" s="38"/>
      <c r="D237" s="38"/>
      <c r="E237" s="38"/>
      <c r="F237" s="38"/>
      <c r="G237" s="38"/>
      <c r="H237" s="38"/>
      <c r="I237" s="38"/>
    </row>
    <row r="238" spans="2:9" ht="12.75" customHeight="1" x14ac:dyDescent="0.25">
      <c r="B238" s="38"/>
      <c r="C238" s="38"/>
      <c r="D238" s="38"/>
      <c r="E238" s="38"/>
      <c r="F238" s="38"/>
      <c r="G238" s="38"/>
      <c r="H238" s="38"/>
      <c r="I238" s="38"/>
    </row>
    <row r="239" spans="2:9" ht="12.75" customHeight="1" x14ac:dyDescent="0.25">
      <c r="B239" s="38"/>
      <c r="C239" s="38"/>
      <c r="D239" s="38"/>
      <c r="E239" s="38"/>
      <c r="F239" s="38"/>
      <c r="G239" s="38"/>
      <c r="H239" s="38"/>
      <c r="I239" s="38"/>
    </row>
    <row r="240" spans="2:9" ht="12.75" customHeight="1" x14ac:dyDescent="0.25">
      <c r="B240" s="38"/>
      <c r="C240" s="38"/>
      <c r="D240" s="38"/>
      <c r="E240" s="38"/>
      <c r="F240" s="38"/>
      <c r="G240" s="38"/>
      <c r="H240" s="38"/>
      <c r="I240" s="38"/>
    </row>
    <row r="241" spans="2:9" ht="12.75" customHeight="1" x14ac:dyDescent="0.25">
      <c r="B241" s="38"/>
      <c r="C241" s="38"/>
      <c r="D241" s="38"/>
      <c r="E241" s="38"/>
      <c r="F241" s="38"/>
      <c r="G241" s="38"/>
      <c r="H241" s="38"/>
      <c r="I241" s="38"/>
    </row>
    <row r="242" spans="2:9" ht="12.75" customHeight="1" x14ac:dyDescent="0.25">
      <c r="B242" s="38"/>
      <c r="C242" s="38"/>
      <c r="D242" s="38"/>
      <c r="E242" s="38"/>
      <c r="F242" s="38"/>
      <c r="G242" s="38"/>
      <c r="H242" s="38"/>
      <c r="I242" s="38"/>
    </row>
    <row r="243" spans="2:9" ht="12.75" customHeight="1" x14ac:dyDescent="0.25">
      <c r="B243" s="38"/>
      <c r="C243" s="38"/>
      <c r="D243" s="38"/>
      <c r="E243" s="38"/>
      <c r="F243" s="38"/>
      <c r="G243" s="38"/>
      <c r="H243" s="38"/>
      <c r="I243" s="38"/>
    </row>
    <row r="244" spans="2:9" ht="15.75" customHeight="1" x14ac:dyDescent="0.25"/>
    <row r="245" spans="2:9" ht="15.75" customHeight="1" x14ac:dyDescent="0.25"/>
    <row r="246" spans="2:9" ht="15.75" customHeight="1" x14ac:dyDescent="0.25"/>
    <row r="247" spans="2:9" ht="15.75" customHeight="1" x14ac:dyDescent="0.25"/>
    <row r="248" spans="2:9" ht="15.75" customHeight="1" x14ac:dyDescent="0.25"/>
    <row r="249" spans="2:9" ht="15.75" customHeight="1" x14ac:dyDescent="0.25"/>
    <row r="250" spans="2:9" ht="15.75" customHeight="1" x14ac:dyDescent="0.25"/>
    <row r="251" spans="2:9" ht="15.75" customHeight="1" x14ac:dyDescent="0.25"/>
    <row r="252" spans="2:9" ht="15.75" customHeight="1" x14ac:dyDescent="0.25"/>
    <row r="253" spans="2:9" ht="15.75" customHeight="1" x14ac:dyDescent="0.25"/>
    <row r="254" spans="2:9" ht="15.75" customHeight="1" x14ac:dyDescent="0.25"/>
    <row r="255" spans="2:9" ht="15.75" customHeight="1" x14ac:dyDescent="0.25"/>
    <row r="256" spans="2:9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16" right="0.17" top="0.25" bottom="0.3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18</vt:i4>
      </vt:variant>
    </vt:vector>
  </HeadingPairs>
  <TitlesOfParts>
    <vt:vector size="18" baseType="lpstr">
      <vt:lpstr>2021-2022</vt:lpstr>
      <vt:lpstr>2020-2021</vt:lpstr>
      <vt:lpstr>2019-2020</vt:lpstr>
      <vt:lpstr>2009-2010 1</vt:lpstr>
      <vt:lpstr>2009-2010 2</vt:lpstr>
      <vt:lpstr>2009-2010 3</vt:lpstr>
      <vt:lpstr>2010-2011</vt:lpstr>
      <vt:lpstr>2011-2012</vt:lpstr>
      <vt:lpstr>2012-2013 1 PROP</vt:lpstr>
      <vt:lpstr>2012-2013 2 PROP</vt:lpstr>
      <vt:lpstr>2013-2014 PROP</vt:lpstr>
      <vt:lpstr>2014-2015</vt:lpstr>
      <vt:lpstr>2015-2016 20</vt:lpstr>
      <vt:lpstr>2015-2016 25</vt:lpstr>
      <vt:lpstr>2015-2016 30</vt:lpstr>
      <vt:lpstr>2018-2019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Rosalba</dc:creator>
  <cp:lastModifiedBy>copernico.lab@hotmail.it</cp:lastModifiedBy>
  <dcterms:created xsi:type="dcterms:W3CDTF">2020-12-11T10:21:14Z</dcterms:created>
  <dcterms:modified xsi:type="dcterms:W3CDTF">2022-04-04T08:10:21Z</dcterms:modified>
</cp:coreProperties>
</file>